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7\Reports\"/>
    </mc:Choice>
  </mc:AlternateContent>
  <bookViews>
    <workbookView xWindow="3465" yWindow="600" windowWidth="25035" windowHeight="16440"/>
  </bookViews>
  <sheets>
    <sheet name="Sheet" sheetId="1" r:id="rId1"/>
  </sheets>
  <definedNames>
    <definedName name="_xlnm._FilterDatabase" localSheetId="0" hidden="1">Sheet!$A$1:$T$182</definedName>
  </definedNames>
  <calcPr calcId="162913"/>
</workbook>
</file>

<file path=xl/calcChain.xml><?xml version="1.0" encoding="utf-8"?>
<calcChain xmlns="http://schemas.openxmlformats.org/spreadsheetml/2006/main">
  <c r="R66" i="1" l="1"/>
  <c r="R174" i="1" l="1"/>
  <c r="R173" i="1"/>
  <c r="R171" i="1"/>
  <c r="R169" i="1"/>
  <c r="R168" i="1"/>
  <c r="R167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49" i="1"/>
  <c r="R148" i="1"/>
  <c r="R146" i="1"/>
  <c r="R145" i="1"/>
  <c r="R144" i="1"/>
  <c r="R143" i="1"/>
  <c r="R142" i="1"/>
  <c r="R141" i="1"/>
  <c r="R140" i="1"/>
  <c r="R139" i="1"/>
  <c r="R138" i="1"/>
  <c r="R136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7" i="1"/>
  <c r="R116" i="1"/>
  <c r="R114" i="1"/>
  <c r="R113" i="1"/>
  <c r="R112" i="1"/>
  <c r="R110" i="1"/>
  <c r="R109" i="1"/>
  <c r="R108" i="1"/>
  <c r="R107" i="1"/>
  <c r="R105" i="1"/>
  <c r="R104" i="1"/>
  <c r="R103" i="1"/>
  <c r="R101" i="1"/>
  <c r="R100" i="1"/>
  <c r="R97" i="1"/>
  <c r="R96" i="1"/>
  <c r="R95" i="1"/>
  <c r="R94" i="1"/>
  <c r="R93" i="1"/>
  <c r="R92" i="1"/>
  <c r="R91" i="1"/>
  <c r="R90" i="1"/>
  <c r="R87" i="1"/>
  <c r="R86" i="1"/>
  <c r="R85" i="1"/>
  <c r="R84" i="1"/>
  <c r="R83" i="1"/>
  <c r="R81" i="1"/>
  <c r="R80" i="1"/>
  <c r="R77" i="1"/>
  <c r="R76" i="1"/>
  <c r="R72" i="1"/>
  <c r="R71" i="1"/>
  <c r="R70" i="1"/>
  <c r="R69" i="1"/>
  <c r="R68" i="1"/>
  <c r="R67" i="1"/>
  <c r="R65" i="1"/>
  <c r="R64" i="1"/>
  <c r="R63" i="1"/>
  <c r="R62" i="1"/>
  <c r="R61" i="1"/>
  <c r="R60" i="1"/>
  <c r="R59" i="1"/>
  <c r="R58" i="1"/>
  <c r="R57" i="1"/>
  <c r="R55" i="1"/>
  <c r="R54" i="1"/>
  <c r="R53" i="1"/>
  <c r="R52" i="1"/>
  <c r="R51" i="1"/>
  <c r="R50" i="1"/>
  <c r="R49" i="1"/>
  <c r="R48" i="1"/>
  <c r="R47" i="1"/>
  <c r="R46" i="1"/>
  <c r="R44" i="1"/>
  <c r="R43" i="1"/>
  <c r="R41" i="1"/>
  <c r="R40" i="1"/>
  <c r="R39" i="1"/>
  <c r="R38" i="1"/>
  <c r="R37" i="1"/>
  <c r="R35" i="1"/>
  <c r="R34" i="1"/>
  <c r="R33" i="1"/>
  <c r="R32" i="1"/>
  <c r="R31" i="1"/>
  <c r="R30" i="1"/>
  <c r="R29" i="1"/>
  <c r="R28" i="1"/>
  <c r="R27" i="1"/>
  <c r="R26" i="1"/>
  <c r="R21" i="1"/>
  <c r="R20" i="1"/>
  <c r="R19" i="1"/>
  <c r="R16" i="1"/>
  <c r="R14" i="1"/>
  <c r="R13" i="1"/>
  <c r="R10" i="1"/>
  <c r="R9" i="1"/>
  <c r="R8" i="1"/>
  <c r="R7" i="1"/>
  <c r="R6" i="1"/>
  <c r="R5" i="1"/>
  <c r="R4" i="1"/>
  <c r="R3" i="1"/>
  <c r="R2" i="1"/>
  <c r="F97" i="1" l="1"/>
</calcChain>
</file>

<file path=xl/sharedStrings.xml><?xml version="1.0" encoding="utf-8"?>
<sst xmlns="http://schemas.openxmlformats.org/spreadsheetml/2006/main" count="1710" uniqueCount="531">
  <si>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</si>
  <si>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</si>
  <si>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</si>
  <si>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</si>
  <si>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</si>
  <si>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</si>
  <si>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</si>
  <si>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</si>
  <si>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</si>
  <si>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PRSN</t>
  </si>
  <si>
    <t>IRIS</t>
  </si>
  <si>
    <t>NTWC</t>
  </si>
  <si>
    <t>PTWC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</si>
  <si>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</si>
  <si>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</si>
  <si>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</si>
  <si>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</si>
  <si>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</si>
  <si>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</si>
  <si>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</si>
  <si>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</si>
  <si>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</si>
  <si>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</si>
  <si>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HHZ</t>
  </si>
  <si>
    <t>Contributing-RTX</t>
  </si>
  <si>
    <t>Hinche</t>
  </si>
  <si>
    <t>Centre</t>
  </si>
  <si>
    <t>HINH</t>
  </si>
  <si>
    <t>Colombia</t>
  </si>
  <si>
    <t>ARGC</t>
  </si>
  <si>
    <t>CM</t>
  </si>
  <si>
    <t>BHZ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</si>
  <si>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</si>
  <si>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</si>
  <si>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</si>
  <si>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</si>
  <si>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</si>
  <si>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</si>
  <si>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</si>
  <si>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</si>
  <si>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</si>
  <si>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</si>
  <si>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</si>
  <si>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</si>
  <si>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</si>
  <si>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</si>
  <si>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</si>
  <si>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</si>
  <si>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</si>
  <si>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</si>
  <si>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</si>
  <si>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</si>
  <si>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</si>
  <si>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</si>
  <si>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</si>
  <si>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</si>
  <si>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</si>
  <si>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</si>
  <si>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</si>
  <si>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</si>
  <si>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</si>
  <si>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</si>
  <si>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</si>
  <si>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</si>
  <si>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</si>
  <si>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</si>
  <si>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</si>
  <si>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</si>
  <si>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</si>
  <si>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</si>
  <si>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</si>
  <si>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</si>
  <si>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</si>
  <si>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</si>
  <si>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</si>
  <si>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</si>
  <si>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</si>
  <si>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</si>
  <si>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</si>
  <si>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</si>
  <si>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</si>
  <si>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</si>
  <si>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</si>
  <si>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</si>
  <si>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</si>
  <si>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</si>
  <si>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</si>
  <si>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</si>
  <si>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</si>
  <si>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</si>
  <si>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</si>
  <si>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</si>
  <si>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</si>
  <si>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</si>
  <si>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</si>
  <si>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BHZ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</si>
  <si>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</si>
  <si>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</si>
  <si>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</si>
  <si>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</si>
  <si>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</si>
  <si>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</si>
  <si>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</si>
  <si>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</si>
  <si>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</si>
  <si>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</si>
  <si>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</si>
  <si>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</si>
  <si>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</si>
  <si>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</si>
  <si>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</si>
  <si>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</si>
  <si>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</si>
  <si>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</si>
  <si>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</si>
  <si>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</si>
  <si>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</si>
  <si>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</si>
  <si>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</si>
  <si>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</si>
  <si>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</si>
  <si>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</si>
  <si>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</si>
  <si>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Bani</t>
  </si>
  <si>
    <t>BANI</t>
  </si>
  <si>
    <t>DR</t>
  </si>
  <si>
    <t>Jimani</t>
  </si>
  <si>
    <t>JIDR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</si>
  <si>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</si>
  <si>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</si>
  <si>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</si>
  <si>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</si>
  <si>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</si>
  <si>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</si>
  <si>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</si>
  <si>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</si>
  <si>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</si>
  <si>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</si>
  <si>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</si>
  <si>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</si>
  <si>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</si>
  <si>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</si>
  <si>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</si>
  <si>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</si>
  <si>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</si>
  <si>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</si>
  <si>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</si>
  <si>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</si>
  <si>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</si>
  <si>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</si>
  <si>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</si>
  <si>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</si>
  <si>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</si>
  <si>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BHZ/HHZ</t>
  </si>
  <si>
    <t>El Apazote</t>
  </si>
  <si>
    <t>Guatemala</t>
  </si>
  <si>
    <t>APG</t>
  </si>
  <si>
    <t>GI</t>
  </si>
  <si>
    <t>Esquipulas</t>
  </si>
  <si>
    <t>Chiquimula</t>
  </si>
  <si>
    <t>CHIE</t>
  </si>
  <si>
    <t>Izabal</t>
  </si>
  <si>
    <t>Puerto Barrios</t>
  </si>
  <si>
    <t>IZAB</t>
  </si>
  <si>
    <t>Flores</t>
  </si>
  <si>
    <t>Peten</t>
  </si>
  <si>
    <t>PETF</t>
  </si>
  <si>
    <t>Huehuetenango</t>
  </si>
  <si>
    <t>Pacific</t>
  </si>
  <si>
    <t>HUEH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</si>
  <si>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</si>
  <si>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</si>
  <si>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</si>
  <si>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</si>
  <si>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</si>
  <si>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</si>
  <si>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</si>
  <si>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</si>
  <si>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</si>
  <si>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</si>
  <si>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</si>
  <si>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</si>
  <si>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</si>
  <si>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</si>
  <si>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</si>
  <si>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</si>
  <si>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</si>
  <si>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</si>
  <si>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</si>
  <si>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</si>
  <si>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Mbarra</t>
  </si>
  <si>
    <t>Uganda</t>
  </si>
  <si>
    <t>MBAR</t>
  </si>
  <si>
    <t>Santiago Island</t>
  </si>
  <si>
    <t>Cape Verde</t>
  </si>
  <si>
    <t>SACV</t>
  </si>
  <si>
    <t>Horse Pasture</t>
  </si>
  <si>
    <t>Island of St Helena</t>
  </si>
  <si>
    <t>SHEL</t>
  </si>
  <si>
    <t>Las Juntas de  Abangares</t>
  </si>
  <si>
    <t>JTS</t>
  </si>
  <si>
    <t>Nana</t>
  </si>
  <si>
    <t>Peru</t>
  </si>
  <si>
    <t>NNA</t>
  </si>
  <si>
    <t>Pinon Flats</t>
  </si>
  <si>
    <t>California</t>
  </si>
  <si>
    <t>USA</t>
  </si>
  <si>
    <t>PFO</t>
  </si>
  <si>
    <t>Albuquerque</t>
  </si>
  <si>
    <t>New Mexico</t>
  </si>
  <si>
    <t>ANMO</t>
  </si>
  <si>
    <t>IU</t>
  </si>
  <si>
    <t>Ankara</t>
  </si>
  <si>
    <t>Turkey</t>
  </si>
  <si>
    <t>ANTO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</si>
  <si>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</si>
  <si>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</si>
  <si>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</si>
  <si>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</si>
  <si>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</si>
  <si>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</si>
  <si>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</si>
  <si>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</si>
  <si>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</si>
  <si>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</si>
  <si>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Lusaka</t>
  </si>
  <si>
    <t>Zambia</t>
  </si>
  <si>
    <t>LSZ</t>
  </si>
  <si>
    <t>San Pablo de los Montes</t>
  </si>
  <si>
    <t>Castilla-La Mancha</t>
  </si>
  <si>
    <t>Spain</t>
  </si>
  <si>
    <t>PAB</t>
  </si>
  <si>
    <t>Palmer Station</t>
  </si>
  <si>
    <t>Antartic Peninsula</t>
  </si>
  <si>
    <t>Antartica</t>
  </si>
  <si>
    <t>PMSA</t>
  </si>
  <si>
    <t>Pitinga</t>
  </si>
  <si>
    <t>Brazil</t>
  </si>
  <si>
    <t>PTGA</t>
  </si>
  <si>
    <t>Riachuelo</t>
  </si>
  <si>
    <t>RCBR</t>
  </si>
  <si>
    <t>Samuel</t>
  </si>
  <si>
    <t>SAML</t>
  </si>
  <si>
    <t>Greenland</t>
  </si>
  <si>
    <t>Denmark</t>
  </si>
  <si>
    <t>SFJD</t>
  </si>
  <si>
    <t>Standing Stone</t>
  </si>
  <si>
    <t>Pennsylvania State University</t>
  </si>
  <si>
    <t>Pennsylvania</t>
  </si>
  <si>
    <t>SSPA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</si>
  <si>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</si>
  <si>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</si>
  <si>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</si>
  <si>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</si>
  <si>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</si>
  <si>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</si>
  <si>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</si>
  <si>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</si>
  <si>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</si>
  <si>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St. George's</t>
  </si>
  <si>
    <t>Bermuda</t>
  </si>
  <si>
    <t>BBSR</t>
  </si>
  <si>
    <t>Edo. Merida</t>
  </si>
  <si>
    <t>Venezuela</t>
  </si>
  <si>
    <t>SDV</t>
  </si>
  <si>
    <t>Cayey</t>
  </si>
  <si>
    <t>Puerto Rico</t>
  </si>
  <si>
    <t>SJG</t>
  </si>
  <si>
    <t>Sierra la Laguna</t>
  </si>
  <si>
    <t>Baja California</t>
  </si>
  <si>
    <t>SLBS (substituted LPIG)</t>
  </si>
  <si>
    <t>Tepich</t>
  </si>
  <si>
    <t>Yucatan</t>
  </si>
  <si>
    <t>TEIG</t>
  </si>
  <si>
    <t>Las Campanas Astronomical Observatory</t>
  </si>
  <si>
    <t>Atacama</t>
  </si>
  <si>
    <t>Chile</t>
  </si>
  <si>
    <t>LCO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</si>
  <si>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</si>
  <si>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</si>
  <si>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</si>
  <si>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</si>
  <si>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</si>
  <si>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</si>
  <si>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</si>
  <si>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</si>
  <si>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Pohakuloa Training Area</t>
  </si>
  <si>
    <t>Hawaii,</t>
  </si>
  <si>
    <t>POHA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</si>
  <si>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</si>
  <si>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</si>
  <si>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</si>
  <si>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</si>
  <si>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</si>
  <si>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</si>
  <si>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</si>
  <si>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</si>
  <si>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</si>
  <si>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</si>
  <si>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</si>
  <si>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</si>
  <si>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</si>
  <si>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</si>
  <si>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</si>
  <si>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</si>
  <si>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</si>
  <si>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</si>
  <si>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</si>
  <si>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</si>
  <si>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</si>
  <si>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</si>
  <si>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</si>
  <si>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</si>
  <si>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</si>
  <si>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</si>
  <si>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</si>
  <si>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</si>
  <si>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</si>
  <si>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</si>
  <si>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</si>
  <si>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</si>
  <si>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</si>
  <si>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</si>
  <si>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</si>
  <si>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</si>
  <si>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</si>
  <si>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</si>
  <si>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</si>
  <si>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</si>
  <si>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</si>
  <si>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</si>
  <si>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</si>
  <si>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</si>
  <si>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</si>
  <si>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</si>
  <si>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</si>
  <si>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</si>
  <si>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</si>
  <si>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</si>
  <si>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</si>
  <si>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</si>
  <si>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</si>
  <si>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</si>
  <si>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</si>
  <si>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</si>
  <si>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</si>
  <si>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</si>
  <si>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</si>
  <si>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</si>
  <si>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</si>
  <si>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</si>
  <si>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</si>
  <si>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</si>
  <si>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</si>
  <si>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HNZ</t>
  </si>
  <si>
    <t>Aguadilla</t>
  </si>
  <si>
    <t>AGPR</t>
  </si>
  <si>
    <t>BHZ/HNZ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</si>
  <si>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</si>
  <si>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</si>
  <si>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</si>
  <si>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</si>
  <si>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</si>
  <si>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</si>
  <si>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</si>
  <si>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</si>
  <si>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</si>
  <si>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</si>
  <si>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</si>
  <si>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</si>
  <si>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</si>
  <si>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</si>
  <si>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</si>
  <si>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</si>
  <si>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</si>
  <si>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</si>
  <si>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</si>
  <si>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</si>
  <si>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</si>
  <si>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</si>
  <si>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</si>
  <si>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</si>
  <si>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</si>
  <si>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</si>
  <si>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</si>
  <si>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</si>
  <si>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</si>
  <si>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</si>
  <si>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</si>
  <si>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</si>
  <si>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</si>
  <si>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</si>
  <si>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</si>
  <si>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</si>
  <si>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</si>
  <si>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</si>
  <si>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</si>
  <si>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MTO3</t>
  </si>
  <si>
    <t>SV</t>
  </si>
  <si>
    <t>San Salvador</t>
  </si>
  <si>
    <t>SNET</t>
  </si>
  <si>
    <t>Gandoca</t>
  </si>
  <si>
    <t>9.590200</t>
  </si>
  <si>
    <t>-82.607400</t>
  </si>
  <si>
    <t>RGM0</t>
  </si>
  <si>
    <t>TC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</si>
  <si>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</si>
  <si>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</si>
  <si>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</si>
  <si>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</si>
  <si>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</si>
  <si>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</si>
  <si>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</si>
  <si>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</si>
  <si>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Isla del Coco</t>
  </si>
  <si>
    <t>5.543883</t>
  </si>
  <si>
    <t>-87.055100</t>
  </si>
  <si>
    <t>ICC1</t>
  </si>
  <si>
    <t>La Plaine</t>
  </si>
  <si>
    <t>Dominica</t>
  </si>
  <si>
    <t>DLPL</t>
  </si>
  <si>
    <t>TR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</si>
  <si>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</si>
  <si>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</si>
  <si>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</si>
  <si>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</si>
  <si>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</si>
  <si>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</si>
  <si>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</si>
  <si>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</si>
  <si>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</si>
  <si>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</si>
  <si>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</si>
  <si>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</si>
  <si>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</si>
  <si>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</si>
  <si>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</si>
  <si>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</si>
  <si>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</si>
  <si>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</si>
  <si>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</si>
  <si>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</si>
  <si>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</si>
  <si>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</si>
  <si>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ANBD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</si>
  <si>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</si>
  <si>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</si>
  <si>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</si>
  <si>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</si>
  <si>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</si>
  <si>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</si>
  <si>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</si>
  <si>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</si>
  <si>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</si>
  <si>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</si>
  <si>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</si>
  <si>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</si>
  <si>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</si>
  <si>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</si>
  <si>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Curaigua</t>
  </si>
  <si>
    <t>Lara</t>
  </si>
  <si>
    <t>CURV</t>
  </si>
  <si>
    <t>Dabajuro</t>
  </si>
  <si>
    <t>Edo.Falcon</t>
  </si>
  <si>
    <t>DABV</t>
  </si>
  <si>
    <t>Guiria</t>
  </si>
  <si>
    <t>Edo. Sucre</t>
  </si>
  <si>
    <t>GUIV</t>
  </si>
  <si>
    <t>Planned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</si>
  <si>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</si>
  <si>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</si>
  <si>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</si>
  <si>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</si>
  <si>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</si>
  <si>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</si>
  <si>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</si>
  <si>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</si>
  <si>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</si>
  <si>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</si>
  <si>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</si>
  <si>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BIRV</t>
  </si>
  <si>
    <t>Hato</t>
  </si>
  <si>
    <t>Curacao</t>
  </si>
  <si>
    <t>HATO</t>
  </si>
  <si>
    <t>WC</t>
  </si>
  <si>
    <t>SHZ</t>
  </si>
  <si>
    <t>EHZ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</si>
  <si>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</si>
  <si>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</si>
  <si>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</si>
  <si>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</si>
  <si>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</si>
  <si>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</si>
  <si>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</si>
  <si>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</si>
  <si>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</si>
  <si>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</si>
  <si>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</si>
  <si>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</si>
  <si>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</si>
  <si>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</si>
  <si>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</si>
  <si>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</si>
  <si>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</si>
  <si>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</si>
  <si>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</si>
  <si>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</si>
  <si>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</si>
  <si>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</si>
  <si>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</si>
  <si>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</si>
  <si>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</si>
  <si>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</si>
  <si>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</si>
  <si>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</si>
  <si>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</si>
  <si>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</si>
  <si>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</si>
  <si>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</si>
  <si>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</si>
  <si>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</si>
  <si>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</si>
  <si>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</si>
  <si>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</si>
  <si>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</si>
  <si>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</si>
  <si>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Percent Data availability at IRIS DMCArchive  08/1/2017-08/31/2017.</t>
  </si>
  <si>
    <t>Percent Data availability at PRSN 08/1/2017-08/31/2017.</t>
  </si>
  <si>
    <t>Percent Data availability atUS-NTWC 08/1/2017-08/31/2017.</t>
  </si>
  <si>
    <t>Percent Data availability atUS-PTWC  08/1/2017-08/31/2017.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</si>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</sst>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_ "/>
    <numFmt numFmtId="166" formatCode="0.0000"/>
    <numFmt numFmtId="167" formatCode="0.0"/>
  </numFmts>
  <fonts count="4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 tint="-0.249977111117893"/>
      <name val="Calibri"/>
      <family val="2"/>
      <charset val="1"/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64">
    <xf numFmtId="0" fontId="0" fillId="0" borderId="0"/>
    <xf numFmtId="0" fontId="16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5" applyNumberFormat="0" applyAlignment="0" applyProtection="0"/>
    <xf numFmtId="0" fontId="29" fillId="15" borderId="6" applyNumberFormat="0" applyAlignment="0" applyProtection="0"/>
    <xf numFmtId="0" fontId="30" fillId="15" borderId="5" applyNumberFormat="0" applyAlignment="0" applyProtection="0"/>
    <xf numFmtId="0" fontId="31" fillId="0" borderId="7" applyNumberFormat="0" applyFill="0" applyAlignment="0" applyProtection="0"/>
    <xf numFmtId="0" fontId="32" fillId="16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36" fillId="41" borderId="0" applyNumberFormat="0" applyBorder="0" applyAlignment="0" applyProtection="0"/>
    <xf numFmtId="0" fontId="37" fillId="0" borderId="0"/>
    <xf numFmtId="0" fontId="16" fillId="0" borderId="0"/>
    <xf numFmtId="0" fontId="8" fillId="0" borderId="0"/>
    <xf numFmtId="0" fontId="8" fillId="17" borderId="9" applyNumberFormat="0" applyFont="0" applyAlignment="0" applyProtection="0"/>
    <xf numFmtId="0" fontId="38" fillId="0" borderId="0"/>
    <xf numFmtId="0" fontId="7" fillId="0" borderId="0"/>
    <xf numFmtId="0" fontId="38" fillId="0" borderId="0"/>
    <xf numFmtId="9" fontId="38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6" fillId="0" borderId="0"/>
    <xf numFmtId="0" fontId="20" fillId="0" borderId="0"/>
    <xf numFmtId="0" fontId="20" fillId="0" borderId="0"/>
    <xf numFmtId="0" fontId="16" fillId="0" borderId="0"/>
    <xf numFmtId="0" fontId="7" fillId="0" borderId="0"/>
    <xf numFmtId="0" fontId="7" fillId="17" borderId="9" applyNumberFormat="0" applyFont="0" applyAlignment="0" applyProtection="0"/>
    <xf numFmtId="0" fontId="41" fillId="0" borderId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16" fillId="0" borderId="0"/>
    <xf numFmtId="0" fontId="41" fillId="0" borderId="0"/>
    <xf numFmtId="0" fontId="6" fillId="0" borderId="0"/>
    <xf numFmtId="0" fontId="6" fillId="17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17" borderId="9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2" fillId="0" borderId="0"/>
    <xf numFmtId="0" fontId="16" fillId="0" borderId="0"/>
    <xf numFmtId="0" fontId="4" fillId="0" borderId="0"/>
    <xf numFmtId="0" fontId="4" fillId="17" borderId="9" applyNumberFormat="0" applyFont="0" applyAlignment="0" applyProtection="0"/>
    <xf numFmtId="0" fontId="4" fillId="0" borderId="0"/>
    <xf numFmtId="0" fontId="4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20" fillId="0" borderId="0"/>
    <xf numFmtId="0" fontId="4" fillId="17" borderId="9" applyNumberFormat="0" applyFont="0" applyAlignment="0" applyProtection="0"/>
    <xf numFmtId="0" fontId="4" fillId="0" borderId="0"/>
    <xf numFmtId="0" fontId="4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20" fillId="0" borderId="0"/>
    <xf numFmtId="0" fontId="4" fillId="0" borderId="0"/>
    <xf numFmtId="0" fontId="4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20" fillId="0" borderId="0"/>
    <xf numFmtId="0" fontId="4" fillId="0" borderId="0"/>
    <xf numFmtId="0" fontId="4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17" borderId="9" applyNumberFormat="0" applyFont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17" borderId="9" applyNumberFormat="0" applyFont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6" fillId="0" borderId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0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0" fillId="0" borderId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17" borderId="9" applyNumberFormat="0" applyFont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43" borderId="1" xfId="0" applyFont="1" applyFill="1" applyBorder="1" applyAlignment="1">
      <alignment horizontal="center" vertical="center"/>
    </xf>
    <xf numFmtId="0" fontId="13" fillId="44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9" fillId="0" borderId="1" xfId="0" applyFont="1" applyBorder="1" applyAlignment="1">
      <alignment horizontal="center" vertical="center"/>
    </xf>
    <xf numFmtId="167" fontId="39" fillId="0" borderId="1" xfId="0" applyNumberFormat="1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167" fontId="40" fillId="0" borderId="1" xfId="18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2" fontId="0" fillId="0" borderId="0" xfId="0" applyNumberFormat="1"/>
    <xf numFmtId="0" fontId="0" fillId="0" borderId="0" xfId="0"/>
    <xf numFmtId="0" fontId="43" fillId="0" borderId="0" xfId="0" applyFont="1" applyFill="1" applyBorder="1" applyAlignment="1" applyProtection="1">
      <alignment horizontal="left" vertical="top" wrapText="1"/>
      <protection locked="0"/>
    </xf>
    <xf numFmtId="2" fontId="0" fillId="46" borderId="1" xfId="0" applyNumberFormat="1" applyFill="1" applyBorder="1" applyAlignment="1">
      <alignment horizontal="center" vertical="top" wrapText="1"/>
    </xf>
    <xf numFmtId="2" fontId="13" fillId="45" borderId="1" xfId="0" applyNumberFormat="1" applyFont="1" applyFill="1" applyBorder="1" applyAlignment="1">
      <alignment horizontal="center" vertical="top" wrapText="1"/>
    </xf>
    <xf numFmtId="2" fontId="0" fillId="47" borderId="1" xfId="0" applyNumberFormat="1" applyFill="1" applyBorder="1" applyAlignment="1">
      <alignment horizontal="center" vertical="top" wrapText="1"/>
    </xf>
    <xf numFmtId="2" fontId="11" fillId="0" borderId="12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5" fillId="9" borderId="1" xfId="0" applyFont="1" applyFill="1" applyBorder="1" applyAlignment="1">
      <alignment horizontal="center" vertical="center"/>
    </xf>
    <xf numFmtId="0" fontId="13" fillId="8" borderId="1" xfId="1" applyFont="1" applyFill="1" applyBorder="1" applyAlignment="1">
      <alignment horizontal="center" vertical="center"/>
    </xf>
    <xf numFmtId="2" fontId="0" fillId="0" borderId="1" xfId="0" applyNumberFormat="1" applyBorder="1"/>
    <xf numFmtId="2" fontId="39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13" fillId="42" borderId="1" xfId="0" applyFont="1" applyFill="1" applyBorder="1" applyAlignment="1">
      <alignment horizontal="center" vertical="center"/>
    </xf>
    <xf numFmtId="0" fontId="17" fillId="9" borderId="1" xfId="1" applyFont="1" applyFill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/>
    </xf>
    <xf numFmtId="0" fontId="0" fillId="9" borderId="13" xfId="0" applyFill="1" applyBorder="1" applyAlignment="1" applyProtection="1">
      <alignment horizontal="left" vertical="top" wrapText="1"/>
      <protection locked="0"/>
    </xf>
    <xf numFmtId="0" fontId="0" fillId="9" borderId="11" xfId="0" applyFill="1" applyBorder="1" applyAlignment="1" applyProtection="1">
      <alignment horizontal="left" vertical="top" wrapText="1"/>
      <protection locked="0"/>
    </xf>
    <xf numFmtId="0" fontId="0" fillId="5" borderId="13" xfId="0" applyFill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 applyProtection="1">
      <alignment horizontal="left" vertical="top" wrapText="1"/>
      <protection locked="0"/>
    </xf>
  </cellXfs>
  <cellStyles count="1064">
    <cellStyle name="20% - Accent1" xfId="36" builtinId="30" customBuiltin="1"/>
    <cellStyle name="20% - Accent1 10" xfId="312"/>
    <cellStyle name="20% - Accent1 10 2" xfId="809"/>
    <cellStyle name="20% - Accent1 11" xfId="560"/>
    <cellStyle name="20% - Accent1 2" xfId="73"/>
    <cellStyle name="20% - Accent1 2 2" xfId="114"/>
    <cellStyle name="20% - Accent1 2 2 2" xfId="227"/>
    <cellStyle name="20% - Accent1 2 2 2 2" xfId="475"/>
    <cellStyle name="20% - Accent1 2 2 2 2 2" xfId="972"/>
    <cellStyle name="20% - Accent1 2 2 2 3" xfId="726"/>
    <cellStyle name="20% - Accent1 2 2 3" xfId="365"/>
    <cellStyle name="20% - Accent1 2 2 3 2" xfId="862"/>
    <cellStyle name="20% - Accent1 2 2 4" xfId="616"/>
    <cellStyle name="20% - Accent1 2 3" xfId="148"/>
    <cellStyle name="20% - Accent1 2 3 2" xfId="399"/>
    <cellStyle name="20% - Accent1 2 3 2 2" xfId="896"/>
    <cellStyle name="20% - Accent1 2 3 3" xfId="650"/>
    <cellStyle name="20% - Accent1 2 4" xfId="181"/>
    <cellStyle name="20% - Accent1 2 4 2" xfId="430"/>
    <cellStyle name="20% - Accent1 2 4 2 2" xfId="927"/>
    <cellStyle name="20% - Accent1 2 4 3" xfId="681"/>
    <cellStyle name="20% - Accent1 2 5" xfId="331"/>
    <cellStyle name="20% - Accent1 2 5 2" xfId="828"/>
    <cellStyle name="20% - Accent1 2 6" xfId="580"/>
    <cellStyle name="20% - Accent1 3" xfId="93"/>
    <cellStyle name="20% - Accent1 3 2" xfId="242"/>
    <cellStyle name="20% - Accent1 3 2 2" xfId="489"/>
    <cellStyle name="20% - Accent1 3 2 2 2" xfId="986"/>
    <cellStyle name="20% - Accent1 3 2 3" xfId="740"/>
    <cellStyle name="20% - Accent1 3 3" xfId="195"/>
    <cellStyle name="20% - Accent1 3 3 2" xfId="444"/>
    <cellStyle name="20% - Accent1 3 3 2 2" xfId="941"/>
    <cellStyle name="20% - Accent1 3 3 3" xfId="695"/>
    <cellStyle name="20% - Accent1 3 4" xfId="346"/>
    <cellStyle name="20% - Accent1 3 4 2" xfId="843"/>
    <cellStyle name="20% - Accent1 3 5" xfId="596"/>
    <cellStyle name="20% - Accent1 4" xfId="129"/>
    <cellStyle name="20% - Accent1 4 2" xfId="256"/>
    <cellStyle name="20% - Accent1 4 2 2" xfId="503"/>
    <cellStyle name="20% - Accent1 4 2 2 2" xfId="1000"/>
    <cellStyle name="20% - Accent1 4 2 3" xfId="754"/>
    <cellStyle name="20% - Accent1 4 3" xfId="380"/>
    <cellStyle name="20% - Accent1 4 3 2" xfId="877"/>
    <cellStyle name="20% - Accent1 4 4" xfId="631"/>
    <cellStyle name="20% - Accent1 5" xfId="211"/>
    <cellStyle name="20% - Accent1 5 2" xfId="460"/>
    <cellStyle name="20% - Accent1 5 2 2" xfId="957"/>
    <cellStyle name="20% - Accent1 5 3" xfId="711"/>
    <cellStyle name="20% - Accent1 6" xfId="271"/>
    <cellStyle name="20% - Accent1 6 2" xfId="517"/>
    <cellStyle name="20% - Accent1 6 2 2" xfId="1014"/>
    <cellStyle name="20% - Accent1 6 3" xfId="768"/>
    <cellStyle name="20% - Accent1 7" xfId="285"/>
    <cellStyle name="20% - Accent1 7 2" xfId="531"/>
    <cellStyle name="20% - Accent1 7 2 2" xfId="1028"/>
    <cellStyle name="20% - Accent1 7 3" xfId="782"/>
    <cellStyle name="20% - Accent1 8" xfId="299"/>
    <cellStyle name="20% - Accent1 8 2" xfId="545"/>
    <cellStyle name="20% - Accent1 8 2 2" xfId="1042"/>
    <cellStyle name="20% - Accent1 8 3" xfId="796"/>
    <cellStyle name="20% - Accent1 9" xfId="162"/>
    <cellStyle name="20% - Accent1 9 2" xfId="413"/>
    <cellStyle name="20% - Accent1 9 2 2" xfId="910"/>
    <cellStyle name="20% - Accent1 9 3" xfId="664"/>
    <cellStyle name="20% - Accent2" xfId="40" builtinId="34" customBuiltin="1"/>
    <cellStyle name="20% - Accent2 10" xfId="314"/>
    <cellStyle name="20% - Accent2 10 2" xfId="811"/>
    <cellStyle name="20% - Accent2 11" xfId="562"/>
    <cellStyle name="20% - Accent2 2" xfId="75"/>
    <cellStyle name="20% - Accent2 2 2" xfId="116"/>
    <cellStyle name="20% - Accent2 2 2 2" xfId="229"/>
    <cellStyle name="20% - Accent2 2 2 2 2" xfId="477"/>
    <cellStyle name="20% - Accent2 2 2 2 2 2" xfId="974"/>
    <cellStyle name="20% - Accent2 2 2 2 3" xfId="728"/>
    <cellStyle name="20% - Accent2 2 2 3" xfId="367"/>
    <cellStyle name="20% - Accent2 2 2 3 2" xfId="864"/>
    <cellStyle name="20% - Accent2 2 2 4" xfId="618"/>
    <cellStyle name="20% - Accent2 2 3" xfId="150"/>
    <cellStyle name="20% - Accent2 2 3 2" xfId="401"/>
    <cellStyle name="20% - Accent2 2 3 2 2" xfId="898"/>
    <cellStyle name="20% - Accent2 2 3 3" xfId="652"/>
    <cellStyle name="20% - Accent2 2 4" xfId="183"/>
    <cellStyle name="20% - Accent2 2 4 2" xfId="432"/>
    <cellStyle name="20% - Accent2 2 4 2 2" xfId="929"/>
    <cellStyle name="20% - Accent2 2 4 3" xfId="683"/>
    <cellStyle name="20% - Accent2 2 5" xfId="333"/>
    <cellStyle name="20% - Accent2 2 5 2" xfId="830"/>
    <cellStyle name="20% - Accent2 2 6" xfId="582"/>
    <cellStyle name="20% - Accent2 3" xfId="95"/>
    <cellStyle name="20% - Accent2 3 2" xfId="244"/>
    <cellStyle name="20% - Accent2 3 2 2" xfId="491"/>
    <cellStyle name="20% - Accent2 3 2 2 2" xfId="988"/>
    <cellStyle name="20% - Accent2 3 2 3" xfId="742"/>
    <cellStyle name="20% - Accent2 3 3" xfId="197"/>
    <cellStyle name="20% - Accent2 3 3 2" xfId="446"/>
    <cellStyle name="20% - Accent2 3 3 2 2" xfId="943"/>
    <cellStyle name="20% - Accent2 3 3 3" xfId="697"/>
    <cellStyle name="20% - Accent2 3 4" xfId="348"/>
    <cellStyle name="20% - Accent2 3 4 2" xfId="845"/>
    <cellStyle name="20% - Accent2 3 5" xfId="598"/>
    <cellStyle name="20% - Accent2 4" xfId="131"/>
    <cellStyle name="20% - Accent2 4 2" xfId="258"/>
    <cellStyle name="20% - Accent2 4 2 2" xfId="505"/>
    <cellStyle name="20% - Accent2 4 2 2 2" xfId="1002"/>
    <cellStyle name="20% - Accent2 4 2 3" xfId="756"/>
    <cellStyle name="20% - Accent2 4 3" xfId="382"/>
    <cellStyle name="20% - Accent2 4 3 2" xfId="879"/>
    <cellStyle name="20% - Accent2 4 4" xfId="633"/>
    <cellStyle name="20% - Accent2 5" xfId="209"/>
    <cellStyle name="20% - Accent2 5 2" xfId="458"/>
    <cellStyle name="20% - Accent2 5 2 2" xfId="955"/>
    <cellStyle name="20% - Accent2 5 3" xfId="709"/>
    <cellStyle name="20% - Accent2 6" xfId="273"/>
    <cellStyle name="20% - Accent2 6 2" xfId="519"/>
    <cellStyle name="20% - Accent2 6 2 2" xfId="1016"/>
    <cellStyle name="20% - Accent2 6 3" xfId="770"/>
    <cellStyle name="20% - Accent2 7" xfId="287"/>
    <cellStyle name="20% - Accent2 7 2" xfId="533"/>
    <cellStyle name="20% - Accent2 7 2 2" xfId="1030"/>
    <cellStyle name="20% - Accent2 7 3" xfId="784"/>
    <cellStyle name="20% - Accent2 8" xfId="301"/>
    <cellStyle name="20% - Accent2 8 2" xfId="547"/>
    <cellStyle name="20% - Accent2 8 2 2" xfId="1044"/>
    <cellStyle name="20% - Accent2 8 3" xfId="798"/>
    <cellStyle name="20% - Accent2 9" xfId="164"/>
    <cellStyle name="20% - Accent2 9 2" xfId="415"/>
    <cellStyle name="20% - Accent2 9 2 2" xfId="912"/>
    <cellStyle name="20% - Accent2 9 3" xfId="666"/>
    <cellStyle name="20% - Accent3" xfId="44" builtinId="38" customBuiltin="1"/>
    <cellStyle name="20% - Accent3 10" xfId="316"/>
    <cellStyle name="20% - Accent3 10 2" xfId="813"/>
    <cellStyle name="20% - Accent3 11" xfId="564"/>
    <cellStyle name="20% - Accent3 2" xfId="77"/>
    <cellStyle name="20% - Accent3 2 2" xfId="118"/>
    <cellStyle name="20% - Accent3 2 2 2" xfId="231"/>
    <cellStyle name="20% - Accent3 2 2 2 2" xfId="479"/>
    <cellStyle name="20% - Accent3 2 2 2 2 2" xfId="976"/>
    <cellStyle name="20% - Accent3 2 2 2 3" xfId="730"/>
    <cellStyle name="20% - Accent3 2 2 3" xfId="369"/>
    <cellStyle name="20% - Accent3 2 2 3 2" xfId="866"/>
    <cellStyle name="20% - Accent3 2 2 4" xfId="620"/>
    <cellStyle name="20% - Accent3 2 3" xfId="152"/>
    <cellStyle name="20% - Accent3 2 3 2" xfId="403"/>
    <cellStyle name="20% - Accent3 2 3 2 2" xfId="900"/>
    <cellStyle name="20% - Accent3 2 3 3" xfId="654"/>
    <cellStyle name="20% - Accent3 2 4" xfId="185"/>
    <cellStyle name="20% - Accent3 2 4 2" xfId="434"/>
    <cellStyle name="20% - Accent3 2 4 2 2" xfId="931"/>
    <cellStyle name="20% - Accent3 2 4 3" xfId="685"/>
    <cellStyle name="20% - Accent3 2 5" xfId="335"/>
    <cellStyle name="20% - Accent3 2 5 2" xfId="832"/>
    <cellStyle name="20% - Accent3 2 6" xfId="584"/>
    <cellStyle name="20% - Accent3 3" xfId="97"/>
    <cellStyle name="20% - Accent3 3 2" xfId="246"/>
    <cellStyle name="20% - Accent3 3 2 2" xfId="493"/>
    <cellStyle name="20% - Accent3 3 2 2 2" xfId="990"/>
    <cellStyle name="20% - Accent3 3 2 3" xfId="744"/>
    <cellStyle name="20% - Accent3 3 3" xfId="199"/>
    <cellStyle name="20% - Accent3 3 3 2" xfId="448"/>
    <cellStyle name="20% - Accent3 3 3 2 2" xfId="945"/>
    <cellStyle name="20% - Accent3 3 3 3" xfId="699"/>
    <cellStyle name="20% - Accent3 3 4" xfId="350"/>
    <cellStyle name="20% - Accent3 3 4 2" xfId="847"/>
    <cellStyle name="20% - Accent3 3 5" xfId="600"/>
    <cellStyle name="20% - Accent3 4" xfId="133"/>
    <cellStyle name="20% - Accent3 4 2" xfId="260"/>
    <cellStyle name="20% - Accent3 4 2 2" xfId="507"/>
    <cellStyle name="20% - Accent3 4 2 2 2" xfId="1004"/>
    <cellStyle name="20% - Accent3 4 2 3" xfId="758"/>
    <cellStyle name="20% - Accent3 4 3" xfId="384"/>
    <cellStyle name="20% - Accent3 4 3 2" xfId="881"/>
    <cellStyle name="20% - Accent3 4 4" xfId="635"/>
    <cellStyle name="20% - Accent3 5" xfId="210"/>
    <cellStyle name="20% - Accent3 5 2" xfId="459"/>
    <cellStyle name="20% - Accent3 5 2 2" xfId="956"/>
    <cellStyle name="20% - Accent3 5 3" xfId="710"/>
    <cellStyle name="20% - Accent3 6" xfId="275"/>
    <cellStyle name="20% - Accent3 6 2" xfId="521"/>
    <cellStyle name="20% - Accent3 6 2 2" xfId="1018"/>
    <cellStyle name="20% - Accent3 6 3" xfId="772"/>
    <cellStyle name="20% - Accent3 7" xfId="289"/>
    <cellStyle name="20% - Accent3 7 2" xfId="535"/>
    <cellStyle name="20% - Accent3 7 2 2" xfId="1032"/>
    <cellStyle name="20% - Accent3 7 3" xfId="786"/>
    <cellStyle name="20% - Accent3 8" xfId="303"/>
    <cellStyle name="20% - Accent3 8 2" xfId="549"/>
    <cellStyle name="20% - Accent3 8 2 2" xfId="1046"/>
    <cellStyle name="20% - Accent3 8 3" xfId="800"/>
    <cellStyle name="20% - Accent3 9" xfId="166"/>
    <cellStyle name="20% - Accent3 9 2" xfId="417"/>
    <cellStyle name="20% - Accent3 9 2 2" xfId="914"/>
    <cellStyle name="20% - Accent3 9 3" xfId="668"/>
    <cellStyle name="20% - Accent4" xfId="48" builtinId="42" customBuiltin="1"/>
    <cellStyle name="20% - Accent4 10" xfId="318"/>
    <cellStyle name="20% - Accent4 10 2" xfId="815"/>
    <cellStyle name="20% - Accent4 11" xfId="566"/>
    <cellStyle name="20% - Accent4 2" xfId="79"/>
    <cellStyle name="20% - Accent4 2 2" xfId="120"/>
    <cellStyle name="20% - Accent4 2 2 2" xfId="233"/>
    <cellStyle name="20% - Accent4 2 2 2 2" xfId="481"/>
    <cellStyle name="20% - Accent4 2 2 2 2 2" xfId="978"/>
    <cellStyle name="20% - Accent4 2 2 2 3" xfId="732"/>
    <cellStyle name="20% - Accent4 2 2 3" xfId="371"/>
    <cellStyle name="20% - Accent4 2 2 3 2" xfId="868"/>
    <cellStyle name="20% - Accent4 2 2 4" xfId="622"/>
    <cellStyle name="20% - Accent4 2 3" xfId="154"/>
    <cellStyle name="20% - Accent4 2 3 2" xfId="405"/>
    <cellStyle name="20% - Accent4 2 3 2 2" xfId="902"/>
    <cellStyle name="20% - Accent4 2 3 3" xfId="656"/>
    <cellStyle name="20% - Accent4 2 4" xfId="187"/>
    <cellStyle name="20% - Accent4 2 4 2" xfId="436"/>
    <cellStyle name="20% - Accent4 2 4 2 2" xfId="933"/>
    <cellStyle name="20% - Accent4 2 4 3" xfId="687"/>
    <cellStyle name="20% - Accent4 2 5" xfId="337"/>
    <cellStyle name="20% - Accent4 2 5 2" xfId="834"/>
    <cellStyle name="20% - Accent4 2 6" xfId="586"/>
    <cellStyle name="20% - Accent4 3" xfId="99"/>
    <cellStyle name="20% - Accent4 3 2" xfId="248"/>
    <cellStyle name="20% - Accent4 3 2 2" xfId="495"/>
    <cellStyle name="20% - Accent4 3 2 2 2" xfId="992"/>
    <cellStyle name="20% - Accent4 3 2 3" xfId="746"/>
    <cellStyle name="20% - Accent4 3 3" xfId="201"/>
    <cellStyle name="20% - Accent4 3 3 2" xfId="450"/>
    <cellStyle name="20% - Accent4 3 3 2 2" xfId="947"/>
    <cellStyle name="20% - Accent4 3 3 3" xfId="701"/>
    <cellStyle name="20% - Accent4 3 4" xfId="352"/>
    <cellStyle name="20% - Accent4 3 4 2" xfId="849"/>
    <cellStyle name="20% - Accent4 3 5" xfId="602"/>
    <cellStyle name="20% - Accent4 4" xfId="135"/>
    <cellStyle name="20% - Accent4 4 2" xfId="262"/>
    <cellStyle name="20% - Accent4 4 2 2" xfId="509"/>
    <cellStyle name="20% - Accent4 4 2 2 2" xfId="1006"/>
    <cellStyle name="20% - Accent4 4 2 3" xfId="760"/>
    <cellStyle name="20% - Accent4 4 3" xfId="386"/>
    <cellStyle name="20% - Accent4 4 3 2" xfId="883"/>
    <cellStyle name="20% - Accent4 4 4" xfId="637"/>
    <cellStyle name="20% - Accent4 5" xfId="215"/>
    <cellStyle name="20% - Accent4 5 2" xfId="464"/>
    <cellStyle name="20% - Accent4 5 2 2" xfId="961"/>
    <cellStyle name="20% - Accent4 5 3" xfId="715"/>
    <cellStyle name="20% - Accent4 6" xfId="277"/>
    <cellStyle name="20% - Accent4 6 2" xfId="523"/>
    <cellStyle name="20% - Accent4 6 2 2" xfId="1020"/>
    <cellStyle name="20% - Accent4 6 3" xfId="774"/>
    <cellStyle name="20% - Accent4 7" xfId="291"/>
    <cellStyle name="20% - Accent4 7 2" xfId="537"/>
    <cellStyle name="20% - Accent4 7 2 2" xfId="1034"/>
    <cellStyle name="20% - Accent4 7 3" xfId="788"/>
    <cellStyle name="20% - Accent4 8" xfId="305"/>
    <cellStyle name="20% - Accent4 8 2" xfId="551"/>
    <cellStyle name="20% - Accent4 8 2 2" xfId="1048"/>
    <cellStyle name="20% - Accent4 8 3" xfId="802"/>
    <cellStyle name="20% - Accent4 9" xfId="168"/>
    <cellStyle name="20% - Accent4 9 2" xfId="419"/>
    <cellStyle name="20% - Accent4 9 2 2" xfId="916"/>
    <cellStyle name="20% - Accent4 9 3" xfId="670"/>
    <cellStyle name="20% - Accent5" xfId="52" builtinId="46" customBuiltin="1"/>
    <cellStyle name="20% - Accent5 10" xfId="320"/>
    <cellStyle name="20% - Accent5 10 2" xfId="817"/>
    <cellStyle name="20% - Accent5 11" xfId="568"/>
    <cellStyle name="20% - Accent5 2" xfId="81"/>
    <cellStyle name="20% - Accent5 2 2" xfId="122"/>
    <cellStyle name="20% - Accent5 2 2 2" xfId="235"/>
    <cellStyle name="20% - Accent5 2 2 2 2" xfId="483"/>
    <cellStyle name="20% - Accent5 2 2 2 2 2" xfId="980"/>
    <cellStyle name="20% - Accent5 2 2 2 3" xfId="734"/>
    <cellStyle name="20% - Accent5 2 2 3" xfId="373"/>
    <cellStyle name="20% - Accent5 2 2 3 2" xfId="870"/>
    <cellStyle name="20% - Accent5 2 2 4" xfId="624"/>
    <cellStyle name="20% - Accent5 2 3" xfId="156"/>
    <cellStyle name="20% - Accent5 2 3 2" xfId="407"/>
    <cellStyle name="20% - Accent5 2 3 2 2" xfId="904"/>
    <cellStyle name="20% - Accent5 2 3 3" xfId="658"/>
    <cellStyle name="20% - Accent5 2 4" xfId="189"/>
    <cellStyle name="20% - Accent5 2 4 2" xfId="438"/>
    <cellStyle name="20% - Accent5 2 4 2 2" xfId="935"/>
    <cellStyle name="20% - Accent5 2 4 3" xfId="689"/>
    <cellStyle name="20% - Accent5 2 5" xfId="339"/>
    <cellStyle name="20% - Accent5 2 5 2" xfId="836"/>
    <cellStyle name="20% - Accent5 2 6" xfId="588"/>
    <cellStyle name="20% - Accent5 3" xfId="101"/>
    <cellStyle name="20% - Accent5 3 2" xfId="250"/>
    <cellStyle name="20% - Accent5 3 2 2" xfId="497"/>
    <cellStyle name="20% - Accent5 3 2 2 2" xfId="994"/>
    <cellStyle name="20% - Accent5 3 2 3" xfId="748"/>
    <cellStyle name="20% - Accent5 3 3" xfId="203"/>
    <cellStyle name="20% - Accent5 3 3 2" xfId="452"/>
    <cellStyle name="20% - Accent5 3 3 2 2" xfId="949"/>
    <cellStyle name="20% - Accent5 3 3 3" xfId="703"/>
    <cellStyle name="20% - Accent5 3 4" xfId="354"/>
    <cellStyle name="20% - Accent5 3 4 2" xfId="851"/>
    <cellStyle name="20% - Accent5 3 5" xfId="604"/>
    <cellStyle name="20% - Accent5 4" xfId="137"/>
    <cellStyle name="20% - Accent5 4 2" xfId="264"/>
    <cellStyle name="20% - Accent5 4 2 2" xfId="511"/>
    <cellStyle name="20% - Accent5 4 2 2 2" xfId="1008"/>
    <cellStyle name="20% - Accent5 4 2 3" xfId="762"/>
    <cellStyle name="20% - Accent5 4 3" xfId="388"/>
    <cellStyle name="20% - Accent5 4 3 2" xfId="885"/>
    <cellStyle name="20% - Accent5 4 4" xfId="639"/>
    <cellStyle name="20% - Accent5 5" xfId="217"/>
    <cellStyle name="20% - Accent5 5 2" xfId="466"/>
    <cellStyle name="20% - Accent5 5 2 2" xfId="963"/>
    <cellStyle name="20% - Accent5 5 3" xfId="717"/>
    <cellStyle name="20% - Accent5 6" xfId="279"/>
    <cellStyle name="20% - Accent5 6 2" xfId="525"/>
    <cellStyle name="20% - Accent5 6 2 2" xfId="1022"/>
    <cellStyle name="20% - Accent5 6 3" xfId="776"/>
    <cellStyle name="20% - Accent5 7" xfId="293"/>
    <cellStyle name="20% - Accent5 7 2" xfId="539"/>
    <cellStyle name="20% - Accent5 7 2 2" xfId="1036"/>
    <cellStyle name="20% - Accent5 7 3" xfId="790"/>
    <cellStyle name="20% - Accent5 8" xfId="307"/>
    <cellStyle name="20% - Accent5 8 2" xfId="553"/>
    <cellStyle name="20% - Accent5 8 2 2" xfId="1050"/>
    <cellStyle name="20% - Accent5 8 3" xfId="804"/>
    <cellStyle name="20% - Accent5 9" xfId="170"/>
    <cellStyle name="20% - Accent5 9 2" xfId="421"/>
    <cellStyle name="20% - Accent5 9 2 2" xfId="918"/>
    <cellStyle name="20% - Accent5 9 3" xfId="672"/>
    <cellStyle name="20% - Accent6" xfId="56" builtinId="50" customBuiltin="1"/>
    <cellStyle name="20% - Accent6 10" xfId="322"/>
    <cellStyle name="20% - Accent6 10 2" xfId="819"/>
    <cellStyle name="20% - Accent6 11" xfId="570"/>
    <cellStyle name="20% - Accent6 2" xfId="83"/>
    <cellStyle name="20% - Accent6 2 2" xfId="124"/>
    <cellStyle name="20% - Accent6 2 2 2" xfId="237"/>
    <cellStyle name="20% - Accent6 2 2 2 2" xfId="485"/>
    <cellStyle name="20% - Accent6 2 2 2 2 2" xfId="982"/>
    <cellStyle name="20% - Accent6 2 2 2 3" xfId="736"/>
    <cellStyle name="20% - Accent6 2 2 3" xfId="375"/>
    <cellStyle name="20% - Accent6 2 2 3 2" xfId="872"/>
    <cellStyle name="20% - Accent6 2 2 4" xfId="626"/>
    <cellStyle name="20% - Accent6 2 3" xfId="158"/>
    <cellStyle name="20% - Accent6 2 3 2" xfId="409"/>
    <cellStyle name="20% - Accent6 2 3 2 2" xfId="906"/>
    <cellStyle name="20% - Accent6 2 3 3" xfId="660"/>
    <cellStyle name="20% - Accent6 2 4" xfId="191"/>
    <cellStyle name="20% - Accent6 2 4 2" xfId="440"/>
    <cellStyle name="20% - Accent6 2 4 2 2" xfId="937"/>
    <cellStyle name="20% - Accent6 2 4 3" xfId="691"/>
    <cellStyle name="20% - Accent6 2 5" xfId="341"/>
    <cellStyle name="20% - Accent6 2 5 2" xfId="838"/>
    <cellStyle name="20% - Accent6 2 6" xfId="590"/>
    <cellStyle name="20% - Accent6 3" xfId="103"/>
    <cellStyle name="20% - Accent6 3 2" xfId="252"/>
    <cellStyle name="20% - Accent6 3 2 2" xfId="499"/>
    <cellStyle name="20% - Accent6 3 2 2 2" xfId="996"/>
    <cellStyle name="20% - Accent6 3 2 3" xfId="750"/>
    <cellStyle name="20% - Accent6 3 3" xfId="205"/>
    <cellStyle name="20% - Accent6 3 3 2" xfId="454"/>
    <cellStyle name="20% - Accent6 3 3 2 2" xfId="951"/>
    <cellStyle name="20% - Accent6 3 3 3" xfId="705"/>
    <cellStyle name="20% - Accent6 3 4" xfId="356"/>
    <cellStyle name="20% - Accent6 3 4 2" xfId="853"/>
    <cellStyle name="20% - Accent6 3 5" xfId="606"/>
    <cellStyle name="20% - Accent6 4" xfId="139"/>
    <cellStyle name="20% - Accent6 4 2" xfId="266"/>
    <cellStyle name="20% - Accent6 4 2 2" xfId="513"/>
    <cellStyle name="20% - Accent6 4 2 2 2" xfId="1010"/>
    <cellStyle name="20% - Accent6 4 2 3" xfId="764"/>
    <cellStyle name="20% - Accent6 4 3" xfId="390"/>
    <cellStyle name="20% - Accent6 4 3 2" xfId="887"/>
    <cellStyle name="20% - Accent6 4 4" xfId="641"/>
    <cellStyle name="20% - Accent6 5" xfId="219"/>
    <cellStyle name="20% - Accent6 5 2" xfId="468"/>
    <cellStyle name="20% - Accent6 5 2 2" xfId="965"/>
    <cellStyle name="20% - Accent6 5 3" xfId="719"/>
    <cellStyle name="20% - Accent6 6" xfId="281"/>
    <cellStyle name="20% - Accent6 6 2" xfId="527"/>
    <cellStyle name="20% - Accent6 6 2 2" xfId="1024"/>
    <cellStyle name="20% - Accent6 6 3" xfId="778"/>
    <cellStyle name="20% - Accent6 7" xfId="295"/>
    <cellStyle name="20% - Accent6 7 2" xfId="541"/>
    <cellStyle name="20% - Accent6 7 2 2" xfId="1038"/>
    <cellStyle name="20% - Accent6 7 3" xfId="792"/>
    <cellStyle name="20% - Accent6 8" xfId="309"/>
    <cellStyle name="20% - Accent6 8 2" xfId="555"/>
    <cellStyle name="20% - Accent6 8 2 2" xfId="1052"/>
    <cellStyle name="20% - Accent6 8 3" xfId="806"/>
    <cellStyle name="20% - Accent6 9" xfId="172"/>
    <cellStyle name="20% - Accent6 9 2" xfId="423"/>
    <cellStyle name="20% - Accent6 9 2 2" xfId="920"/>
    <cellStyle name="20% - Accent6 9 3" xfId="674"/>
    <cellStyle name="40% - Accent1" xfId="37" builtinId="31" customBuiltin="1"/>
    <cellStyle name="40% - Accent1 10" xfId="313"/>
    <cellStyle name="40% - Accent1 10 2" xfId="810"/>
    <cellStyle name="40% - Accent1 11" xfId="561"/>
    <cellStyle name="40% - Accent1 2" xfId="74"/>
    <cellStyle name="40% - Accent1 2 2" xfId="115"/>
    <cellStyle name="40% - Accent1 2 2 2" xfId="228"/>
    <cellStyle name="40% - Accent1 2 2 2 2" xfId="476"/>
    <cellStyle name="40% - Accent1 2 2 2 2 2" xfId="973"/>
    <cellStyle name="40% - Accent1 2 2 2 3" xfId="727"/>
    <cellStyle name="40% - Accent1 2 2 3" xfId="366"/>
    <cellStyle name="40% - Accent1 2 2 3 2" xfId="863"/>
    <cellStyle name="40% - Accent1 2 2 4" xfId="617"/>
    <cellStyle name="40% - Accent1 2 3" xfId="149"/>
    <cellStyle name="40% - Accent1 2 3 2" xfId="400"/>
    <cellStyle name="40% - Accent1 2 3 2 2" xfId="897"/>
    <cellStyle name="40% - Accent1 2 3 3" xfId="651"/>
    <cellStyle name="40% - Accent1 2 4" xfId="182"/>
    <cellStyle name="40% - Accent1 2 4 2" xfId="431"/>
    <cellStyle name="40% - Accent1 2 4 2 2" xfId="928"/>
    <cellStyle name="40% - Accent1 2 4 3" xfId="682"/>
    <cellStyle name="40% - Accent1 2 5" xfId="332"/>
    <cellStyle name="40% - Accent1 2 5 2" xfId="829"/>
    <cellStyle name="40% - Accent1 2 6" xfId="581"/>
    <cellStyle name="40% - Accent1 3" xfId="94"/>
    <cellStyle name="40% - Accent1 3 2" xfId="243"/>
    <cellStyle name="40% - Accent1 3 2 2" xfId="490"/>
    <cellStyle name="40% - Accent1 3 2 2 2" xfId="987"/>
    <cellStyle name="40% - Accent1 3 2 3" xfId="741"/>
    <cellStyle name="40% - Accent1 3 3" xfId="196"/>
    <cellStyle name="40% - Accent1 3 3 2" xfId="445"/>
    <cellStyle name="40% - Accent1 3 3 2 2" xfId="942"/>
    <cellStyle name="40% - Accent1 3 3 3" xfId="696"/>
    <cellStyle name="40% - Accent1 3 4" xfId="347"/>
    <cellStyle name="40% - Accent1 3 4 2" xfId="844"/>
    <cellStyle name="40% - Accent1 3 5" xfId="597"/>
    <cellStyle name="40% - Accent1 4" xfId="130"/>
    <cellStyle name="40% - Accent1 4 2" xfId="257"/>
    <cellStyle name="40% - Accent1 4 2 2" xfId="504"/>
    <cellStyle name="40% - Accent1 4 2 2 2" xfId="1001"/>
    <cellStyle name="40% - Accent1 4 2 3" xfId="755"/>
    <cellStyle name="40% - Accent1 4 3" xfId="381"/>
    <cellStyle name="40% - Accent1 4 3 2" xfId="878"/>
    <cellStyle name="40% - Accent1 4 4" xfId="632"/>
    <cellStyle name="40% - Accent1 5" xfId="212"/>
    <cellStyle name="40% - Accent1 5 2" xfId="461"/>
    <cellStyle name="40% - Accent1 5 2 2" xfId="958"/>
    <cellStyle name="40% - Accent1 5 3" xfId="712"/>
    <cellStyle name="40% - Accent1 6" xfId="272"/>
    <cellStyle name="40% - Accent1 6 2" xfId="518"/>
    <cellStyle name="40% - Accent1 6 2 2" xfId="1015"/>
    <cellStyle name="40% - Accent1 6 3" xfId="769"/>
    <cellStyle name="40% - Accent1 7" xfId="286"/>
    <cellStyle name="40% - Accent1 7 2" xfId="532"/>
    <cellStyle name="40% - Accent1 7 2 2" xfId="1029"/>
    <cellStyle name="40% - Accent1 7 3" xfId="783"/>
    <cellStyle name="40% - Accent1 8" xfId="300"/>
    <cellStyle name="40% - Accent1 8 2" xfId="546"/>
    <cellStyle name="40% - Accent1 8 2 2" xfId="1043"/>
    <cellStyle name="40% - Accent1 8 3" xfId="797"/>
    <cellStyle name="40% - Accent1 9" xfId="163"/>
    <cellStyle name="40% - Accent1 9 2" xfId="414"/>
    <cellStyle name="40% - Accent1 9 2 2" xfId="911"/>
    <cellStyle name="40% - Accent1 9 3" xfId="665"/>
    <cellStyle name="40% - Accent2" xfId="41" builtinId="35" customBuiltin="1"/>
    <cellStyle name="40% - Accent2 10" xfId="315"/>
    <cellStyle name="40% - Accent2 10 2" xfId="812"/>
    <cellStyle name="40% - Accent2 11" xfId="563"/>
    <cellStyle name="40% - Accent2 2" xfId="76"/>
    <cellStyle name="40% - Accent2 2 2" xfId="117"/>
    <cellStyle name="40% - Accent2 2 2 2" xfId="230"/>
    <cellStyle name="40% - Accent2 2 2 2 2" xfId="478"/>
    <cellStyle name="40% - Accent2 2 2 2 2 2" xfId="975"/>
    <cellStyle name="40% - Accent2 2 2 2 3" xfId="729"/>
    <cellStyle name="40% - Accent2 2 2 3" xfId="368"/>
    <cellStyle name="40% - Accent2 2 2 3 2" xfId="865"/>
    <cellStyle name="40% - Accent2 2 2 4" xfId="619"/>
    <cellStyle name="40% - Accent2 2 3" xfId="151"/>
    <cellStyle name="40% - Accent2 2 3 2" xfId="402"/>
    <cellStyle name="40% - Accent2 2 3 2 2" xfId="899"/>
    <cellStyle name="40% - Accent2 2 3 3" xfId="653"/>
    <cellStyle name="40% - Accent2 2 4" xfId="184"/>
    <cellStyle name="40% - Accent2 2 4 2" xfId="433"/>
    <cellStyle name="40% - Accent2 2 4 2 2" xfId="930"/>
    <cellStyle name="40% - Accent2 2 4 3" xfId="684"/>
    <cellStyle name="40% - Accent2 2 5" xfId="334"/>
    <cellStyle name="40% - Accent2 2 5 2" xfId="831"/>
    <cellStyle name="40% - Accent2 2 6" xfId="583"/>
    <cellStyle name="40% - Accent2 3" xfId="96"/>
    <cellStyle name="40% - Accent2 3 2" xfId="245"/>
    <cellStyle name="40% - Accent2 3 2 2" xfId="492"/>
    <cellStyle name="40% - Accent2 3 2 2 2" xfId="989"/>
    <cellStyle name="40% - Accent2 3 2 3" xfId="743"/>
    <cellStyle name="40% - Accent2 3 3" xfId="198"/>
    <cellStyle name="40% - Accent2 3 3 2" xfId="447"/>
    <cellStyle name="40% - Accent2 3 3 2 2" xfId="944"/>
    <cellStyle name="40% - Accent2 3 3 3" xfId="698"/>
    <cellStyle name="40% - Accent2 3 4" xfId="349"/>
    <cellStyle name="40% - Accent2 3 4 2" xfId="846"/>
    <cellStyle name="40% - Accent2 3 5" xfId="599"/>
    <cellStyle name="40% - Accent2 4" xfId="132"/>
    <cellStyle name="40% - Accent2 4 2" xfId="259"/>
    <cellStyle name="40% - Accent2 4 2 2" xfId="506"/>
    <cellStyle name="40% - Accent2 4 2 2 2" xfId="1003"/>
    <cellStyle name="40% - Accent2 4 2 3" xfId="757"/>
    <cellStyle name="40% - Accent2 4 3" xfId="383"/>
    <cellStyle name="40% - Accent2 4 3 2" xfId="880"/>
    <cellStyle name="40% - Accent2 4 4" xfId="634"/>
    <cellStyle name="40% - Accent2 5" xfId="213"/>
    <cellStyle name="40% - Accent2 5 2" xfId="462"/>
    <cellStyle name="40% - Accent2 5 2 2" xfId="959"/>
    <cellStyle name="40% - Accent2 5 3" xfId="713"/>
    <cellStyle name="40% - Accent2 6" xfId="274"/>
    <cellStyle name="40% - Accent2 6 2" xfId="520"/>
    <cellStyle name="40% - Accent2 6 2 2" xfId="1017"/>
    <cellStyle name="40% - Accent2 6 3" xfId="771"/>
    <cellStyle name="40% - Accent2 7" xfId="288"/>
    <cellStyle name="40% - Accent2 7 2" xfId="534"/>
    <cellStyle name="40% - Accent2 7 2 2" xfId="1031"/>
    <cellStyle name="40% - Accent2 7 3" xfId="785"/>
    <cellStyle name="40% - Accent2 8" xfId="302"/>
    <cellStyle name="40% - Accent2 8 2" xfId="548"/>
    <cellStyle name="40% - Accent2 8 2 2" xfId="1045"/>
    <cellStyle name="40% - Accent2 8 3" xfId="799"/>
    <cellStyle name="40% - Accent2 9" xfId="165"/>
    <cellStyle name="40% - Accent2 9 2" xfId="416"/>
    <cellStyle name="40% - Accent2 9 2 2" xfId="913"/>
    <cellStyle name="40% - Accent2 9 3" xfId="667"/>
    <cellStyle name="40% - Accent3" xfId="45" builtinId="39" customBuiltin="1"/>
    <cellStyle name="40% - Accent3 10" xfId="317"/>
    <cellStyle name="40% - Accent3 10 2" xfId="814"/>
    <cellStyle name="40% - Accent3 11" xfId="565"/>
    <cellStyle name="40% - Accent3 2" xfId="78"/>
    <cellStyle name="40% - Accent3 2 2" xfId="119"/>
    <cellStyle name="40% - Accent3 2 2 2" xfId="232"/>
    <cellStyle name="40% - Accent3 2 2 2 2" xfId="480"/>
    <cellStyle name="40% - Accent3 2 2 2 2 2" xfId="977"/>
    <cellStyle name="40% - Accent3 2 2 2 3" xfId="731"/>
    <cellStyle name="40% - Accent3 2 2 3" xfId="370"/>
    <cellStyle name="40% - Accent3 2 2 3 2" xfId="867"/>
    <cellStyle name="40% - Accent3 2 2 4" xfId="621"/>
    <cellStyle name="40% - Accent3 2 3" xfId="153"/>
    <cellStyle name="40% - Accent3 2 3 2" xfId="404"/>
    <cellStyle name="40% - Accent3 2 3 2 2" xfId="901"/>
    <cellStyle name="40% - Accent3 2 3 3" xfId="655"/>
    <cellStyle name="40% - Accent3 2 4" xfId="186"/>
    <cellStyle name="40% - Accent3 2 4 2" xfId="435"/>
    <cellStyle name="40% - Accent3 2 4 2 2" xfId="932"/>
    <cellStyle name="40% - Accent3 2 4 3" xfId="686"/>
    <cellStyle name="40% - Accent3 2 5" xfId="336"/>
    <cellStyle name="40% - Accent3 2 5 2" xfId="833"/>
    <cellStyle name="40% - Accent3 2 6" xfId="585"/>
    <cellStyle name="40% - Accent3 3" xfId="98"/>
    <cellStyle name="40% - Accent3 3 2" xfId="247"/>
    <cellStyle name="40% - Accent3 3 2 2" xfId="494"/>
    <cellStyle name="40% - Accent3 3 2 2 2" xfId="991"/>
    <cellStyle name="40% - Accent3 3 2 3" xfId="745"/>
    <cellStyle name="40% - Accent3 3 3" xfId="200"/>
    <cellStyle name="40% - Accent3 3 3 2" xfId="449"/>
    <cellStyle name="40% - Accent3 3 3 2 2" xfId="946"/>
    <cellStyle name="40% - Accent3 3 3 3" xfId="700"/>
    <cellStyle name="40% - Accent3 3 4" xfId="351"/>
    <cellStyle name="40% - Accent3 3 4 2" xfId="848"/>
    <cellStyle name="40% - Accent3 3 5" xfId="601"/>
    <cellStyle name="40% - Accent3 4" xfId="134"/>
    <cellStyle name="40% - Accent3 4 2" xfId="261"/>
    <cellStyle name="40% - Accent3 4 2 2" xfId="508"/>
    <cellStyle name="40% - Accent3 4 2 2 2" xfId="1005"/>
    <cellStyle name="40% - Accent3 4 2 3" xfId="759"/>
    <cellStyle name="40% - Accent3 4 3" xfId="385"/>
    <cellStyle name="40% - Accent3 4 3 2" xfId="882"/>
    <cellStyle name="40% - Accent3 4 4" xfId="636"/>
    <cellStyle name="40% - Accent3 5" xfId="214"/>
    <cellStyle name="40% - Accent3 5 2" xfId="463"/>
    <cellStyle name="40% - Accent3 5 2 2" xfId="960"/>
    <cellStyle name="40% - Accent3 5 3" xfId="714"/>
    <cellStyle name="40% - Accent3 6" xfId="276"/>
    <cellStyle name="40% - Accent3 6 2" xfId="522"/>
    <cellStyle name="40% - Accent3 6 2 2" xfId="1019"/>
    <cellStyle name="40% - Accent3 6 3" xfId="773"/>
    <cellStyle name="40% - Accent3 7" xfId="290"/>
    <cellStyle name="40% - Accent3 7 2" xfId="536"/>
    <cellStyle name="40% - Accent3 7 2 2" xfId="1033"/>
    <cellStyle name="40% - Accent3 7 3" xfId="787"/>
    <cellStyle name="40% - Accent3 8" xfId="304"/>
    <cellStyle name="40% - Accent3 8 2" xfId="550"/>
    <cellStyle name="40% - Accent3 8 2 2" xfId="1047"/>
    <cellStyle name="40% - Accent3 8 3" xfId="801"/>
    <cellStyle name="40% - Accent3 9" xfId="167"/>
    <cellStyle name="40% - Accent3 9 2" xfId="418"/>
    <cellStyle name="40% - Accent3 9 2 2" xfId="915"/>
    <cellStyle name="40% - Accent3 9 3" xfId="669"/>
    <cellStyle name="40% - Accent4" xfId="49" builtinId="43" customBuiltin="1"/>
    <cellStyle name="40% - Accent4 10" xfId="319"/>
    <cellStyle name="40% - Accent4 10 2" xfId="816"/>
    <cellStyle name="40% - Accent4 11" xfId="567"/>
    <cellStyle name="40% - Accent4 2" xfId="80"/>
    <cellStyle name="40% - Accent4 2 2" xfId="121"/>
    <cellStyle name="40% - Accent4 2 2 2" xfId="234"/>
    <cellStyle name="40% - Accent4 2 2 2 2" xfId="482"/>
    <cellStyle name="40% - Accent4 2 2 2 2 2" xfId="979"/>
    <cellStyle name="40% - Accent4 2 2 2 3" xfId="733"/>
    <cellStyle name="40% - Accent4 2 2 3" xfId="372"/>
    <cellStyle name="40% - Accent4 2 2 3 2" xfId="869"/>
    <cellStyle name="40% - Accent4 2 2 4" xfId="623"/>
    <cellStyle name="40% - Accent4 2 3" xfId="155"/>
    <cellStyle name="40% - Accent4 2 3 2" xfId="406"/>
    <cellStyle name="40% - Accent4 2 3 2 2" xfId="903"/>
    <cellStyle name="40% - Accent4 2 3 3" xfId="657"/>
    <cellStyle name="40% - Accent4 2 4" xfId="188"/>
    <cellStyle name="40% - Accent4 2 4 2" xfId="437"/>
    <cellStyle name="40% - Accent4 2 4 2 2" xfId="934"/>
    <cellStyle name="40% - Accent4 2 4 3" xfId="688"/>
    <cellStyle name="40% - Accent4 2 5" xfId="338"/>
    <cellStyle name="40% - Accent4 2 5 2" xfId="835"/>
    <cellStyle name="40% - Accent4 2 6" xfId="587"/>
    <cellStyle name="40% - Accent4 3" xfId="100"/>
    <cellStyle name="40% - Accent4 3 2" xfId="249"/>
    <cellStyle name="40% - Accent4 3 2 2" xfId="496"/>
    <cellStyle name="40% - Accent4 3 2 2 2" xfId="993"/>
    <cellStyle name="40% - Accent4 3 2 3" xfId="747"/>
    <cellStyle name="40% - Accent4 3 3" xfId="202"/>
    <cellStyle name="40% - Accent4 3 3 2" xfId="451"/>
    <cellStyle name="40% - Accent4 3 3 2 2" xfId="948"/>
    <cellStyle name="40% - Accent4 3 3 3" xfId="702"/>
    <cellStyle name="40% - Accent4 3 4" xfId="353"/>
    <cellStyle name="40% - Accent4 3 4 2" xfId="850"/>
    <cellStyle name="40% - Accent4 3 5" xfId="603"/>
    <cellStyle name="40% - Accent4 4" xfId="136"/>
    <cellStyle name="40% - Accent4 4 2" xfId="263"/>
    <cellStyle name="40% - Accent4 4 2 2" xfId="510"/>
    <cellStyle name="40% - Accent4 4 2 2 2" xfId="1007"/>
    <cellStyle name="40% - Accent4 4 2 3" xfId="761"/>
    <cellStyle name="40% - Accent4 4 3" xfId="387"/>
    <cellStyle name="40% - Accent4 4 3 2" xfId="884"/>
    <cellStyle name="40% - Accent4 4 4" xfId="638"/>
    <cellStyle name="40% - Accent4 5" xfId="216"/>
    <cellStyle name="40% - Accent4 5 2" xfId="465"/>
    <cellStyle name="40% - Accent4 5 2 2" xfId="962"/>
    <cellStyle name="40% - Accent4 5 3" xfId="716"/>
    <cellStyle name="40% - Accent4 6" xfId="278"/>
    <cellStyle name="40% - Accent4 6 2" xfId="524"/>
    <cellStyle name="40% - Accent4 6 2 2" xfId="1021"/>
    <cellStyle name="40% - Accent4 6 3" xfId="775"/>
    <cellStyle name="40% - Accent4 7" xfId="292"/>
    <cellStyle name="40% - Accent4 7 2" xfId="538"/>
    <cellStyle name="40% - Accent4 7 2 2" xfId="1035"/>
    <cellStyle name="40% - Accent4 7 3" xfId="789"/>
    <cellStyle name="40% - Accent4 8" xfId="306"/>
    <cellStyle name="40% - Accent4 8 2" xfId="552"/>
    <cellStyle name="40% - Accent4 8 2 2" xfId="1049"/>
    <cellStyle name="40% - Accent4 8 3" xfId="803"/>
    <cellStyle name="40% - Accent4 9" xfId="169"/>
    <cellStyle name="40% - Accent4 9 2" xfId="420"/>
    <cellStyle name="40% - Accent4 9 2 2" xfId="917"/>
    <cellStyle name="40% - Accent4 9 3" xfId="671"/>
    <cellStyle name="40% - Accent5" xfId="53" builtinId="47" customBuiltin="1"/>
    <cellStyle name="40% - Accent5 10" xfId="321"/>
    <cellStyle name="40% - Accent5 10 2" xfId="818"/>
    <cellStyle name="40% - Accent5 11" xfId="569"/>
    <cellStyle name="40% - Accent5 2" xfId="82"/>
    <cellStyle name="40% - Accent5 2 2" xfId="123"/>
    <cellStyle name="40% - Accent5 2 2 2" xfId="236"/>
    <cellStyle name="40% - Accent5 2 2 2 2" xfId="484"/>
    <cellStyle name="40% - Accent5 2 2 2 2 2" xfId="981"/>
    <cellStyle name="40% - Accent5 2 2 2 3" xfId="735"/>
    <cellStyle name="40% - Accent5 2 2 3" xfId="374"/>
    <cellStyle name="40% - Accent5 2 2 3 2" xfId="871"/>
    <cellStyle name="40% - Accent5 2 2 4" xfId="625"/>
    <cellStyle name="40% - Accent5 2 3" xfId="157"/>
    <cellStyle name="40% - Accent5 2 3 2" xfId="408"/>
    <cellStyle name="40% - Accent5 2 3 2 2" xfId="905"/>
    <cellStyle name="40% - Accent5 2 3 3" xfId="659"/>
    <cellStyle name="40% - Accent5 2 4" xfId="190"/>
    <cellStyle name="40% - Accent5 2 4 2" xfId="439"/>
    <cellStyle name="40% - Accent5 2 4 2 2" xfId="936"/>
    <cellStyle name="40% - Accent5 2 4 3" xfId="690"/>
    <cellStyle name="40% - Accent5 2 5" xfId="340"/>
    <cellStyle name="40% - Accent5 2 5 2" xfId="837"/>
    <cellStyle name="40% - Accent5 2 6" xfId="589"/>
    <cellStyle name="40% - Accent5 3" xfId="102"/>
    <cellStyle name="40% - Accent5 3 2" xfId="251"/>
    <cellStyle name="40% - Accent5 3 2 2" xfId="498"/>
    <cellStyle name="40% - Accent5 3 2 2 2" xfId="995"/>
    <cellStyle name="40% - Accent5 3 2 3" xfId="749"/>
    <cellStyle name="40% - Accent5 3 3" xfId="204"/>
    <cellStyle name="40% - Accent5 3 3 2" xfId="453"/>
    <cellStyle name="40% - Accent5 3 3 2 2" xfId="950"/>
    <cellStyle name="40% - Accent5 3 3 3" xfId="704"/>
    <cellStyle name="40% - Accent5 3 4" xfId="355"/>
    <cellStyle name="40% - Accent5 3 4 2" xfId="852"/>
    <cellStyle name="40% - Accent5 3 5" xfId="605"/>
    <cellStyle name="40% - Accent5 4" xfId="138"/>
    <cellStyle name="40% - Accent5 4 2" xfId="265"/>
    <cellStyle name="40% - Accent5 4 2 2" xfId="512"/>
    <cellStyle name="40% - Accent5 4 2 2 2" xfId="1009"/>
    <cellStyle name="40% - Accent5 4 2 3" xfId="763"/>
    <cellStyle name="40% - Accent5 4 3" xfId="389"/>
    <cellStyle name="40% - Accent5 4 3 2" xfId="886"/>
    <cellStyle name="40% - Accent5 4 4" xfId="640"/>
    <cellStyle name="40% - Accent5 5" xfId="218"/>
    <cellStyle name="40% - Accent5 5 2" xfId="467"/>
    <cellStyle name="40% - Accent5 5 2 2" xfId="964"/>
    <cellStyle name="40% - Accent5 5 3" xfId="718"/>
    <cellStyle name="40% - Accent5 6" xfId="280"/>
    <cellStyle name="40% - Accent5 6 2" xfId="526"/>
    <cellStyle name="40% - Accent5 6 2 2" xfId="1023"/>
    <cellStyle name="40% - Accent5 6 3" xfId="777"/>
    <cellStyle name="40% - Accent5 7" xfId="294"/>
    <cellStyle name="40% - Accent5 7 2" xfId="540"/>
    <cellStyle name="40% - Accent5 7 2 2" xfId="1037"/>
    <cellStyle name="40% - Accent5 7 3" xfId="791"/>
    <cellStyle name="40% - Accent5 8" xfId="308"/>
    <cellStyle name="40% - Accent5 8 2" xfId="554"/>
    <cellStyle name="40% - Accent5 8 2 2" xfId="1051"/>
    <cellStyle name="40% - Accent5 8 3" xfId="805"/>
    <cellStyle name="40% - Accent5 9" xfId="171"/>
    <cellStyle name="40% - Accent5 9 2" xfId="422"/>
    <cellStyle name="40% - Accent5 9 2 2" xfId="919"/>
    <cellStyle name="40% - Accent5 9 3" xfId="673"/>
    <cellStyle name="40% - Accent6" xfId="57" builtinId="51" customBuiltin="1"/>
    <cellStyle name="40% - Accent6 10" xfId="323"/>
    <cellStyle name="40% - Accent6 10 2" xfId="820"/>
    <cellStyle name="40% - Accent6 11" xfId="571"/>
    <cellStyle name="40% - Accent6 2" xfId="84"/>
    <cellStyle name="40% - Accent6 2 2" xfId="125"/>
    <cellStyle name="40% - Accent6 2 2 2" xfId="238"/>
    <cellStyle name="40% - Accent6 2 2 2 2" xfId="486"/>
    <cellStyle name="40% - Accent6 2 2 2 2 2" xfId="983"/>
    <cellStyle name="40% - Accent6 2 2 2 3" xfId="737"/>
    <cellStyle name="40% - Accent6 2 2 3" xfId="376"/>
    <cellStyle name="40% - Accent6 2 2 3 2" xfId="873"/>
    <cellStyle name="40% - Accent6 2 2 4" xfId="627"/>
    <cellStyle name="40% - Accent6 2 3" xfId="159"/>
    <cellStyle name="40% - Accent6 2 3 2" xfId="410"/>
    <cellStyle name="40% - Accent6 2 3 2 2" xfId="907"/>
    <cellStyle name="40% - Accent6 2 3 3" xfId="661"/>
    <cellStyle name="40% - Accent6 2 4" xfId="192"/>
    <cellStyle name="40% - Accent6 2 4 2" xfId="441"/>
    <cellStyle name="40% - Accent6 2 4 2 2" xfId="938"/>
    <cellStyle name="40% - Accent6 2 4 3" xfId="692"/>
    <cellStyle name="40% - Accent6 2 5" xfId="342"/>
    <cellStyle name="40% - Accent6 2 5 2" xfId="839"/>
    <cellStyle name="40% - Accent6 2 6" xfId="591"/>
    <cellStyle name="40% - Accent6 3" xfId="104"/>
    <cellStyle name="40% - Accent6 3 2" xfId="253"/>
    <cellStyle name="40% - Accent6 3 2 2" xfId="500"/>
    <cellStyle name="40% - Accent6 3 2 2 2" xfId="997"/>
    <cellStyle name="40% - Accent6 3 2 3" xfId="751"/>
    <cellStyle name="40% - Accent6 3 3" xfId="206"/>
    <cellStyle name="40% - Accent6 3 3 2" xfId="455"/>
    <cellStyle name="40% - Accent6 3 3 2 2" xfId="952"/>
    <cellStyle name="40% - Accent6 3 3 3" xfId="706"/>
    <cellStyle name="40% - Accent6 3 4" xfId="357"/>
    <cellStyle name="40% - Accent6 3 4 2" xfId="854"/>
    <cellStyle name="40% - Accent6 3 5" xfId="607"/>
    <cellStyle name="40% - Accent6 4" xfId="140"/>
    <cellStyle name="40% - Accent6 4 2" xfId="267"/>
    <cellStyle name="40% - Accent6 4 2 2" xfId="514"/>
    <cellStyle name="40% - Accent6 4 2 2 2" xfId="1011"/>
    <cellStyle name="40% - Accent6 4 2 3" xfId="765"/>
    <cellStyle name="40% - Accent6 4 3" xfId="391"/>
    <cellStyle name="40% - Accent6 4 3 2" xfId="888"/>
    <cellStyle name="40% - Accent6 4 4" xfId="642"/>
    <cellStyle name="40% - Accent6 5" xfId="220"/>
    <cellStyle name="40% - Accent6 5 2" xfId="469"/>
    <cellStyle name="40% - Accent6 5 2 2" xfId="966"/>
    <cellStyle name="40% - Accent6 5 3" xfId="720"/>
    <cellStyle name="40% - Accent6 6" xfId="282"/>
    <cellStyle name="40% - Accent6 6 2" xfId="528"/>
    <cellStyle name="40% - Accent6 6 2 2" xfId="1025"/>
    <cellStyle name="40% - Accent6 6 3" xfId="779"/>
    <cellStyle name="40% - Accent6 7" xfId="296"/>
    <cellStyle name="40% - Accent6 7 2" xfId="542"/>
    <cellStyle name="40% - Accent6 7 2 2" xfId="1039"/>
    <cellStyle name="40% - Accent6 7 3" xfId="793"/>
    <cellStyle name="40% - Accent6 8" xfId="310"/>
    <cellStyle name="40% - Accent6 8 2" xfId="556"/>
    <cellStyle name="40% - Accent6 8 2 2" xfId="1053"/>
    <cellStyle name="40% - Accent6 8 3" xfId="807"/>
    <cellStyle name="40% - Accent6 9" xfId="173"/>
    <cellStyle name="40% - Accent6 9 2" xfId="424"/>
    <cellStyle name="40% - Accent6 9 2 2" xfId="921"/>
    <cellStyle name="40% - Accent6 9 3" xfId="675"/>
    <cellStyle name="60% - Accent1" xfId="38" builtinId="32" customBuiltin="1"/>
    <cellStyle name="60% - Accent2" xfId="42" builtinId="36" customBuiltin="1"/>
    <cellStyle name="60% - Accent3" xfId="46" builtinId="40" customBuiltin="1"/>
    <cellStyle name="60% - Accent4" xfId="50" builtinId="44" customBuiltin="1"/>
    <cellStyle name="60% - Accent5" xfId="54" builtinId="48" customBuiltin="1"/>
    <cellStyle name="60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Bad" xfId="25" builtinId="27" customBuiltin="1"/>
    <cellStyle name="Calculation" xfId="29" builtinId="22" customBuiltin="1"/>
    <cellStyle name="Check Cell" xfId="31" builtinId="23" customBuiltin="1"/>
    <cellStyle name="Excel Built-in Normal" xfId="175"/>
    <cellStyle name="Explanatory Text" xfId="33" builtinId="53" customBuilti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27" builtinId="20" customBuiltin="1"/>
    <cellStyle name="Linked Cell" xfId="30" builtinId="24" customBuiltin="1"/>
    <cellStyle name="Neutral" xfId="26" builtinId="28" customBuiltin="1"/>
    <cellStyle name="Normal" xfId="0" builtinId="0"/>
    <cellStyle name="Normal 10" xfId="91"/>
    <cellStyle name="Normal 10 2" xfId="105"/>
    <cellStyle name="Normal 10 3" xfId="594"/>
    <cellStyle name="Normal 11" xfId="106"/>
    <cellStyle name="Normal 11 2" xfId="207"/>
    <cellStyle name="Normal 11 2 2" xfId="456"/>
    <cellStyle name="Normal 11 2 2 2" xfId="953"/>
    <cellStyle name="Normal 11 2 3" xfId="707"/>
    <cellStyle name="Normal 11 3" xfId="608"/>
    <cellStyle name="Normal 11 4" xfId="1060"/>
    <cellStyle name="Normal 12" xfId="92"/>
    <cellStyle name="Normal 12 2" xfId="269"/>
    <cellStyle name="Normal 12 2 2" xfId="515"/>
    <cellStyle name="Normal 12 2 2 2" xfId="1012"/>
    <cellStyle name="Normal 12 2 3" xfId="766"/>
    <cellStyle name="Normal 12 3" xfId="345"/>
    <cellStyle name="Normal 12 3 2" xfId="842"/>
    <cellStyle name="Normal 12 4" xfId="595"/>
    <cellStyle name="Normal 12 5" xfId="1061"/>
    <cellStyle name="Normal 13" xfId="68"/>
    <cellStyle name="Normal 13 2" xfId="111"/>
    <cellStyle name="Normal 13 2 2" xfId="362"/>
    <cellStyle name="Normal 13 2 2 2" xfId="859"/>
    <cellStyle name="Normal 13 2 3" xfId="613"/>
    <cellStyle name="Normal 13 3" xfId="145"/>
    <cellStyle name="Normal 13 3 2" xfId="396"/>
    <cellStyle name="Normal 13 3 2 2" xfId="893"/>
    <cellStyle name="Normal 13 3 3" xfId="647"/>
    <cellStyle name="Normal 13 4" xfId="283"/>
    <cellStyle name="Normal 13 4 2" xfId="529"/>
    <cellStyle name="Normal 13 4 2 2" xfId="1026"/>
    <cellStyle name="Normal 13 4 3" xfId="780"/>
    <cellStyle name="Normal 13 5" xfId="328"/>
    <cellStyle name="Normal 13 5 2" xfId="825"/>
    <cellStyle name="Normal 13 6" xfId="577"/>
    <cellStyle name="Normal 13 7" xfId="1057"/>
    <cellStyle name="Normal 14" xfId="72"/>
    <cellStyle name="Normal 14 2" xfId="113"/>
    <cellStyle name="Normal 14 2 2" xfId="364"/>
    <cellStyle name="Normal 14 2 2 2" xfId="861"/>
    <cellStyle name="Normal 14 2 3" xfId="615"/>
    <cellStyle name="Normal 14 3" xfId="147"/>
    <cellStyle name="Normal 14 3 2" xfId="398"/>
    <cellStyle name="Normal 14 3 2 2" xfId="895"/>
    <cellStyle name="Normal 14 3 3" xfId="649"/>
    <cellStyle name="Normal 14 4" xfId="297"/>
    <cellStyle name="Normal 14 4 2" xfId="543"/>
    <cellStyle name="Normal 14 4 2 2" xfId="1040"/>
    <cellStyle name="Normal 14 4 3" xfId="794"/>
    <cellStyle name="Normal 14 5" xfId="330"/>
    <cellStyle name="Normal 14 5 2" xfId="827"/>
    <cellStyle name="Normal 14 6" xfId="579"/>
    <cellStyle name="Normal 14 7" xfId="1058"/>
    <cellStyle name="Normal 15" xfId="67"/>
    <cellStyle name="Normal 15 2" xfId="110"/>
    <cellStyle name="Normal 15 2 2" xfId="361"/>
    <cellStyle name="Normal 15 2 2 2" xfId="858"/>
    <cellStyle name="Normal 15 2 3" xfId="612"/>
    <cellStyle name="Normal 15 3" xfId="144"/>
    <cellStyle name="Normal 15 3 2" xfId="395"/>
    <cellStyle name="Normal 15 3 2 2" xfId="892"/>
    <cellStyle name="Normal 15 3 3" xfId="646"/>
    <cellStyle name="Normal 15 4" xfId="311"/>
    <cellStyle name="Normal 15 4 2" xfId="557"/>
    <cellStyle name="Normal 15 4 2 2" xfId="1054"/>
    <cellStyle name="Normal 15 4 3" xfId="808"/>
    <cellStyle name="Normal 15 5" xfId="327"/>
    <cellStyle name="Normal 15 5 2" xfId="824"/>
    <cellStyle name="Normal 15 6" xfId="576"/>
    <cellStyle name="Normal 15 7" xfId="1056"/>
    <cellStyle name="Normal 16" xfId="128"/>
    <cellStyle name="Normal 16 2" xfId="379"/>
    <cellStyle name="Normal 16 2 2" xfId="876"/>
    <cellStyle name="Normal 16 3" xfId="630"/>
    <cellStyle name="Normal 17" xfId="572"/>
    <cellStyle name="Normal 18" xfId="558"/>
    <cellStyle name="Normal 19" xfId="1055"/>
    <cellStyle name="Normal 2" xfId="18"/>
    <cellStyle name="Normal 2 2" xfId="86"/>
    <cellStyle name="Normal 2 2 2" xfId="223"/>
    <cellStyle name="Normal 2 3" xfId="65"/>
    <cellStyle name="Normal 3" xfId="60"/>
    <cellStyle name="Normal 3 2" xfId="88"/>
    <cellStyle name="Normal 3 2 2" xfId="222"/>
    <cellStyle name="Normal 3 2 2 2" xfId="471"/>
    <cellStyle name="Normal 3 2 2 2 2" xfId="968"/>
    <cellStyle name="Normal 3 2 2 3" xfId="722"/>
    <cellStyle name="Normal 3 3" xfId="64"/>
    <cellStyle name="Normal 3 3 2" xfId="109"/>
    <cellStyle name="Normal 3 3 2 2" xfId="360"/>
    <cellStyle name="Normal 3 3 2 2 2" xfId="857"/>
    <cellStyle name="Normal 3 3 2 3" xfId="611"/>
    <cellStyle name="Normal 3 3 3" xfId="143"/>
    <cellStyle name="Normal 3 3 3 2" xfId="394"/>
    <cellStyle name="Normal 3 3 3 2 2" xfId="891"/>
    <cellStyle name="Normal 3 3 3 3" xfId="645"/>
    <cellStyle name="Normal 3 3 4" xfId="326"/>
    <cellStyle name="Normal 3 3 4 2" xfId="823"/>
    <cellStyle name="Normal 3 3 5" xfId="575"/>
    <cellStyle name="Normal 3 4" xfId="177"/>
    <cellStyle name="Normal 3 4 2" xfId="426"/>
    <cellStyle name="Normal 3 4 2 2" xfId="923"/>
    <cellStyle name="Normal 3 4 3" xfId="677"/>
    <cellStyle name="Normal 3 5" xfId="1062"/>
    <cellStyle name="Normal 4" xfId="59"/>
    <cellStyle name="Normal 4 2" xfId="87"/>
    <cellStyle name="Normal 4 3" xfId="176"/>
    <cellStyle name="Normal 5" xfId="61"/>
    <cellStyle name="Normal 5 2" xfId="89"/>
    <cellStyle name="Normal 5 2 2" xfId="126"/>
    <cellStyle name="Normal 5 2 2 2" xfId="377"/>
    <cellStyle name="Normal 5 2 2 2 2" xfId="874"/>
    <cellStyle name="Normal 5 2 2 3" xfId="628"/>
    <cellStyle name="Normal 5 2 3" xfId="160"/>
    <cellStyle name="Normal 5 2 3 2" xfId="411"/>
    <cellStyle name="Normal 5 2 3 2 2" xfId="908"/>
    <cellStyle name="Normal 5 2 3 3" xfId="662"/>
    <cellStyle name="Normal 5 2 4" xfId="221"/>
    <cellStyle name="Normal 5 2 4 2" xfId="470"/>
    <cellStyle name="Normal 5 2 4 2 2" xfId="967"/>
    <cellStyle name="Normal 5 2 4 3" xfId="721"/>
    <cellStyle name="Normal 5 2 5" xfId="343"/>
    <cellStyle name="Normal 5 2 5 2" xfId="840"/>
    <cellStyle name="Normal 5 2 6" xfId="592"/>
    <cellStyle name="Normal 5 3" xfId="107"/>
    <cellStyle name="Normal 5 3 2" xfId="358"/>
    <cellStyle name="Normal 5 3 2 2" xfId="855"/>
    <cellStyle name="Normal 5 3 3" xfId="609"/>
    <cellStyle name="Normal 5 4" xfId="141"/>
    <cellStyle name="Normal 5 4 2" xfId="392"/>
    <cellStyle name="Normal 5 4 2 2" xfId="889"/>
    <cellStyle name="Normal 5 4 3" xfId="643"/>
    <cellStyle name="Normal 5 5" xfId="174"/>
    <cellStyle name="Normal 5 5 2" xfId="425"/>
    <cellStyle name="Normal 5 5 2 2" xfId="922"/>
    <cellStyle name="Normal 5 5 3" xfId="676"/>
    <cellStyle name="Normal 5 6" xfId="324"/>
    <cellStyle name="Normal 5 6 2" xfId="821"/>
    <cellStyle name="Normal 5 7" xfId="573"/>
    <cellStyle name="Normal 6" xfId="85"/>
    <cellStyle name="Normal 6 2" xfId="225"/>
    <cellStyle name="Normal 6 2 2" xfId="473"/>
    <cellStyle name="Normal 6 2 2 2" xfId="970"/>
    <cellStyle name="Normal 6 2 3" xfId="724"/>
    <cellStyle name="Normal 6 3" xfId="179"/>
    <cellStyle name="Normal 6 3 2" xfId="428"/>
    <cellStyle name="Normal 6 3 2 2" xfId="925"/>
    <cellStyle name="Normal 6 3 3" xfId="679"/>
    <cellStyle name="Normal 7" xfId="63"/>
    <cellStyle name="Normal 7 2" xfId="69"/>
    <cellStyle name="Normal 7 2 2" xfId="268"/>
    <cellStyle name="Normal 7 3" xfId="239"/>
    <cellStyle name="Normal 8" xfId="70"/>
    <cellStyle name="Normal 8 2" xfId="112"/>
    <cellStyle name="Normal 8 2 2" xfId="240"/>
    <cellStyle name="Normal 8 2 2 2" xfId="487"/>
    <cellStyle name="Normal 8 2 2 2 2" xfId="984"/>
    <cellStyle name="Normal 8 2 2 3" xfId="738"/>
    <cellStyle name="Normal 8 2 3" xfId="363"/>
    <cellStyle name="Normal 8 2 3 2" xfId="860"/>
    <cellStyle name="Normal 8 2 4" xfId="614"/>
    <cellStyle name="Normal 8 3" xfId="146"/>
    <cellStyle name="Normal 8 3 2" xfId="397"/>
    <cellStyle name="Normal 8 3 2 2" xfId="894"/>
    <cellStyle name="Normal 8 3 3" xfId="648"/>
    <cellStyle name="Normal 8 4" xfId="193"/>
    <cellStyle name="Normal 8 4 2" xfId="442"/>
    <cellStyle name="Normal 8 4 2 2" xfId="939"/>
    <cellStyle name="Normal 8 4 3" xfId="693"/>
    <cellStyle name="Normal 8 5" xfId="329"/>
    <cellStyle name="Normal 8 5 2" xfId="826"/>
    <cellStyle name="Normal 8 6" xfId="578"/>
    <cellStyle name="Normal 8 7" xfId="1059"/>
    <cellStyle name="Normal 9" xfId="71"/>
    <cellStyle name="Normal 9 2" xfId="254"/>
    <cellStyle name="Normal 9 2 2" xfId="501"/>
    <cellStyle name="Normal 9 2 2 2" xfId="998"/>
    <cellStyle name="Normal 9 2 3" xfId="752"/>
    <cellStyle name="Note 2" xfId="62"/>
    <cellStyle name="Note 2 2" xfId="90"/>
    <cellStyle name="Note 2 2 2" xfId="127"/>
    <cellStyle name="Note 2 2 2 2" xfId="378"/>
    <cellStyle name="Note 2 2 2 2 2" xfId="875"/>
    <cellStyle name="Note 2 2 2 3" xfId="629"/>
    <cellStyle name="Note 2 2 3" xfId="161"/>
    <cellStyle name="Note 2 2 3 2" xfId="412"/>
    <cellStyle name="Note 2 2 3 2 2" xfId="909"/>
    <cellStyle name="Note 2 2 3 3" xfId="663"/>
    <cellStyle name="Note 2 2 4" xfId="224"/>
    <cellStyle name="Note 2 2 4 2" xfId="472"/>
    <cellStyle name="Note 2 2 4 2 2" xfId="969"/>
    <cellStyle name="Note 2 2 4 3" xfId="723"/>
    <cellStyle name="Note 2 2 5" xfId="344"/>
    <cellStyle name="Note 2 2 5 2" xfId="841"/>
    <cellStyle name="Note 2 2 6" xfId="593"/>
    <cellStyle name="Note 2 3" xfId="108"/>
    <cellStyle name="Note 2 3 2" xfId="359"/>
    <cellStyle name="Note 2 3 2 2" xfId="856"/>
    <cellStyle name="Note 2 3 3" xfId="610"/>
    <cellStyle name="Note 2 4" xfId="142"/>
    <cellStyle name="Note 2 4 2" xfId="393"/>
    <cellStyle name="Note 2 4 2 2" xfId="890"/>
    <cellStyle name="Note 2 4 3" xfId="644"/>
    <cellStyle name="Note 2 5" xfId="178"/>
    <cellStyle name="Note 2 5 2" xfId="427"/>
    <cellStyle name="Note 2 5 2 2" xfId="924"/>
    <cellStyle name="Note 2 5 3" xfId="678"/>
    <cellStyle name="Note 2 6" xfId="325"/>
    <cellStyle name="Note 2 6 2" xfId="822"/>
    <cellStyle name="Note 2 7" xfId="574"/>
    <cellStyle name="Note 3" xfId="180"/>
    <cellStyle name="Note 3 2" xfId="226"/>
    <cellStyle name="Note 3 2 2" xfId="474"/>
    <cellStyle name="Note 3 2 2 2" xfId="971"/>
    <cellStyle name="Note 3 2 3" xfId="725"/>
    <cellStyle name="Note 3 3" xfId="429"/>
    <cellStyle name="Note 3 3 2" xfId="926"/>
    <cellStyle name="Note 3 4" xfId="680"/>
    <cellStyle name="Note 4" xfId="194"/>
    <cellStyle name="Note 4 2" xfId="241"/>
    <cellStyle name="Note 4 2 2" xfId="488"/>
    <cellStyle name="Note 4 2 2 2" xfId="985"/>
    <cellStyle name="Note 4 2 3" xfId="739"/>
    <cellStyle name="Note 4 3" xfId="443"/>
    <cellStyle name="Note 4 3 2" xfId="940"/>
    <cellStyle name="Note 4 4" xfId="694"/>
    <cellStyle name="Note 5" xfId="255"/>
    <cellStyle name="Note 5 2" xfId="502"/>
    <cellStyle name="Note 5 2 2" xfId="999"/>
    <cellStyle name="Note 5 3" xfId="753"/>
    <cellStyle name="Note 6" xfId="270"/>
    <cellStyle name="Note 6 2" xfId="516"/>
    <cellStyle name="Note 6 2 2" xfId="1013"/>
    <cellStyle name="Note 6 3" xfId="767"/>
    <cellStyle name="Note 7" xfId="284"/>
    <cellStyle name="Note 7 2" xfId="530"/>
    <cellStyle name="Note 7 2 2" xfId="1027"/>
    <cellStyle name="Note 7 3" xfId="781"/>
    <cellStyle name="Note 8" xfId="298"/>
    <cellStyle name="Note 8 2" xfId="544"/>
    <cellStyle name="Note 8 2 2" xfId="1041"/>
    <cellStyle name="Note 8 3" xfId="795"/>
    <cellStyle name="Note 9" xfId="559"/>
    <cellStyle name="Output" xfId="28" builtinId="21" customBuiltin="1"/>
    <cellStyle name="Percent 2" xfId="66"/>
    <cellStyle name="Percent 2 2" xfId="208"/>
    <cellStyle name="Percent 2 2 2" xfId="457"/>
    <cellStyle name="Percent 2 2 2 2" xfId="954"/>
    <cellStyle name="Percent 2 2 3" xfId="708"/>
    <cellStyle name="Percent 3" xfId="1063"/>
    <cellStyle name="TableStyleLight1" xfId="1"/>
    <cellStyle name="Title" xfId="19" builtinId="15" customBuiltin="1"/>
    <cellStyle name="Total" xfId="34" builtinId="25" customBuiltin="1"/>
    <cellStyle name="Warning Text" xfId="32" builtinId="11" customBuiltin="1"/>
  </cellStyles>
  <dxfs count="45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7DEE8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DEADA"/>
      <rgbColor rgb="FF93CDDD"/>
      <rgbColor rgb="FFE6B9B8"/>
      <rgbColor rgb="FFCCC1DA"/>
      <rgbColor rgb="FFFCD5B5"/>
      <rgbColor rgb="FF3366FF"/>
      <rgbColor rgb="FFE6E0EC"/>
      <rgbColor rgb="FFC3D69B"/>
      <rgbColor rgb="FFFFC000"/>
      <rgbColor rgb="FFF2DCDB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G1" zoomScale="90" zoomScaleNormal="90" zoomScalePageLayoutView="125" workbookViewId="0">
      <selection activeCell="I94" sqref="I94"/>
    </sheetView>
  </sheetViews>
  <sheetFormatPr defaultColWidth="13" defaultRowHeight="40.5" customHeight="1" x14ac:dyDescent="0.25"/>
  <cols>
    <col min="1" max="7" width="13" style="2"/>
    <col min="8" max="8" width="16.42578125" style="2" customWidth="1"/>
    <col min="9" max="9" width="13" style="2" customWidth="1"/>
    <col min="10" max="13" width="13" style="46" customWidth="1"/>
    <col min="14" max="14" width="16" style="2" customWidth="1"/>
    <col min="15" max="15" width="9.140625" style="2" customWidth="1"/>
    <col min="16" max="16" width="14.140625" style="79" customWidth="1"/>
    <col min="17" max="17" width="12.85546875" style="80" customWidth="1"/>
    <col min="18" max="18" width="12.85546875" customWidth="1"/>
    <col min="19" max="19" width="13" style="79"/>
    <col min="20" max="16384" width="13" style="2"/>
  </cols>
  <sheetData>
    <row r="1" spans="1:20" ht="69" customHeight="1" x14ac:dyDescent="0.25">
      <c r="A1" s="23"/>
      <c r="B1" s="23"/>
      <c r="C1" s="23"/>
      <c r="D1" s="19" t="s">
        <v>0</v>
      </c>
      <c r="E1" s="19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" t="s">
        <v>9</v>
      </c>
      <c r="K1" s="1" t="s">
        <v>10</v>
      </c>
      <c r="L1" s="1" t="s">
        <v>11</v>
      </c>
      <c r="M1" s="1" t="s">
        <v>12</v>
      </c>
      <c r="N1" s="10" t="s">
        <v>6</v>
      </c>
      <c r="O1" s="10" t="s">
        <v>7</v>
      </c>
      <c r="P1" s="87" t="s">
        <v>526</v>
      </c>
      <c r="Q1" s="86" t="s">
        <v>527</v>
      </c>
      <c r="R1" s="86" t="s">
        <v>528</v>
      </c>
      <c r="S1" s="87" t="s">
        <v>529</v>
      </c>
      <c r="T1" s="72" t="s">
        <v>8</v>
      </c>
    </row>
    <row r="2" spans="1:20" ht="40.5" customHeight="1" x14ac:dyDescent="0.25">
      <c r="A2" s="3" t="s">
        <v>487</v>
      </c>
      <c r="B2" s="3" t="s">
        <v>488</v>
      </c>
      <c r="C2" s="16" t="s">
        <v>136</v>
      </c>
      <c r="D2" s="16" t="s">
        <v>137</v>
      </c>
      <c r="E2" s="3" t="s">
        <v>14</v>
      </c>
      <c r="F2" s="3">
        <v>16.47</v>
      </c>
      <c r="G2" s="27">
        <v>-61.49</v>
      </c>
      <c r="H2" s="52" t="s">
        <v>489</v>
      </c>
      <c r="I2" s="52" t="s">
        <v>490</v>
      </c>
      <c r="J2" s="12"/>
      <c r="K2" s="12" t="s">
        <v>153</v>
      </c>
      <c r="L2" s="12" t="s">
        <v>31</v>
      </c>
      <c r="M2" s="12" t="s">
        <v>31</v>
      </c>
      <c r="N2" s="10" t="s">
        <v>24</v>
      </c>
      <c r="O2" s="3">
        <v>1</v>
      </c>
      <c r="P2" s="76">
        <v>90</v>
      </c>
      <c r="Q2" s="23"/>
      <c r="R2" s="88">
        <f>100-5.1</f>
        <v>94.9</v>
      </c>
      <c r="S2" s="110">
        <v>96.9</v>
      </c>
      <c r="T2" s="73"/>
    </row>
    <row r="3" spans="1:20" ht="40.5" customHeight="1" x14ac:dyDescent="0.25">
      <c r="A3" s="5" t="s">
        <v>350</v>
      </c>
      <c r="B3" s="5"/>
      <c r="C3" s="5" t="s">
        <v>351</v>
      </c>
      <c r="D3" s="5" t="s">
        <v>82</v>
      </c>
      <c r="E3" s="5" t="s">
        <v>14</v>
      </c>
      <c r="F3" s="28">
        <v>18.73</v>
      </c>
      <c r="G3" s="28">
        <v>-64.33</v>
      </c>
      <c r="H3" s="58" t="s">
        <v>352</v>
      </c>
      <c r="I3" s="58" t="s">
        <v>353</v>
      </c>
      <c r="J3" s="8" t="s">
        <v>354</v>
      </c>
      <c r="K3" s="12" t="s">
        <v>31</v>
      </c>
      <c r="L3" s="8" t="s">
        <v>31</v>
      </c>
      <c r="M3" s="12" t="s">
        <v>31</v>
      </c>
      <c r="N3" s="10" t="s">
        <v>24</v>
      </c>
      <c r="O3" s="3">
        <v>1</v>
      </c>
      <c r="P3" s="76">
        <v>0</v>
      </c>
      <c r="Q3" s="23">
        <v>0</v>
      </c>
      <c r="R3" s="88">
        <f>100-5.1</f>
        <v>94.9</v>
      </c>
      <c r="S3" s="110">
        <v>0</v>
      </c>
      <c r="T3" s="73"/>
    </row>
    <row r="4" spans="1:20" ht="40.5" customHeight="1" x14ac:dyDescent="0.25">
      <c r="A4" s="9" t="s">
        <v>324</v>
      </c>
      <c r="B4" s="9" t="s">
        <v>325</v>
      </c>
      <c r="C4" s="17"/>
      <c r="D4" s="9" t="s">
        <v>150</v>
      </c>
      <c r="E4" s="5" t="s">
        <v>14</v>
      </c>
      <c r="F4" s="29">
        <v>11.968</v>
      </c>
      <c r="G4" s="30">
        <v>-85.174000000000007</v>
      </c>
      <c r="H4" s="14" t="s">
        <v>326</v>
      </c>
      <c r="I4" s="14" t="s">
        <v>327</v>
      </c>
      <c r="J4" s="8"/>
      <c r="K4" s="12" t="s">
        <v>153</v>
      </c>
      <c r="L4" s="8" t="s">
        <v>31</v>
      </c>
      <c r="M4" s="12" t="s">
        <v>31</v>
      </c>
      <c r="N4" s="10" t="s">
        <v>24</v>
      </c>
      <c r="O4" s="3">
        <v>1</v>
      </c>
      <c r="P4" s="76">
        <v>100</v>
      </c>
      <c r="Q4" s="23"/>
      <c r="R4" s="88">
        <f>100-0.5</f>
        <v>99.5</v>
      </c>
      <c r="S4" s="110">
        <v>99.7</v>
      </c>
      <c r="T4" s="73"/>
    </row>
    <row r="5" spans="1:20" ht="40.5" customHeight="1" x14ac:dyDescent="0.25">
      <c r="A5" s="5" t="s">
        <v>355</v>
      </c>
      <c r="B5" s="21"/>
      <c r="C5" s="5" t="s">
        <v>266</v>
      </c>
      <c r="D5" s="21" t="s">
        <v>206</v>
      </c>
      <c r="E5" s="5" t="s">
        <v>14</v>
      </c>
      <c r="F5" s="28">
        <v>18.47</v>
      </c>
      <c r="G5" s="28">
        <v>-67.11</v>
      </c>
      <c r="H5" s="58" t="s">
        <v>356</v>
      </c>
      <c r="I5" s="58" t="s">
        <v>353</v>
      </c>
      <c r="J5" s="12" t="s">
        <v>357</v>
      </c>
      <c r="K5" s="12" t="s">
        <v>31</v>
      </c>
      <c r="L5" s="8" t="s">
        <v>31</v>
      </c>
      <c r="M5" s="12" t="s">
        <v>31</v>
      </c>
      <c r="N5" s="10" t="s">
        <v>24</v>
      </c>
      <c r="O5" s="3">
        <v>1</v>
      </c>
      <c r="P5" s="76">
        <v>97.6</v>
      </c>
      <c r="Q5" s="23">
        <v>97.697999999999993</v>
      </c>
      <c r="R5" s="88">
        <f>100-3.9</f>
        <v>96.1</v>
      </c>
      <c r="S5" s="110">
        <v>97.8</v>
      </c>
      <c r="T5" s="73"/>
    </row>
    <row r="6" spans="1:20" ht="40.5" customHeight="1" x14ac:dyDescent="0.25">
      <c r="A6" s="5"/>
      <c r="B6" s="21"/>
      <c r="C6" s="5"/>
      <c r="D6" s="21" t="s">
        <v>69</v>
      </c>
      <c r="E6" s="5"/>
      <c r="F6" s="28"/>
      <c r="G6" s="28"/>
      <c r="H6" s="58" t="s">
        <v>444</v>
      </c>
      <c r="I6" s="58" t="s">
        <v>421</v>
      </c>
      <c r="J6" s="8"/>
      <c r="K6" s="8"/>
      <c r="L6" s="8"/>
      <c r="M6" s="12" t="s">
        <v>31</v>
      </c>
      <c r="N6" s="10" t="s">
        <v>24</v>
      </c>
      <c r="O6" s="3"/>
      <c r="P6" s="76"/>
      <c r="Q6" s="23"/>
      <c r="R6" s="88">
        <f>100-1</f>
        <v>99</v>
      </c>
      <c r="S6" s="110">
        <v>99.5</v>
      </c>
      <c r="T6" s="73"/>
    </row>
    <row r="7" spans="1:20" ht="40.5" customHeight="1" x14ac:dyDescent="0.25">
      <c r="A7" s="5" t="s">
        <v>208</v>
      </c>
      <c r="B7" s="21"/>
      <c r="C7" s="5" t="s">
        <v>209</v>
      </c>
      <c r="D7" s="21" t="s">
        <v>206</v>
      </c>
      <c r="E7" s="21" t="s">
        <v>174</v>
      </c>
      <c r="F7" s="29">
        <v>34.950000000000003</v>
      </c>
      <c r="G7" s="31">
        <v>-106.46</v>
      </c>
      <c r="H7" s="14" t="s">
        <v>210</v>
      </c>
      <c r="I7" s="14" t="s">
        <v>211</v>
      </c>
      <c r="J7" s="8" t="s">
        <v>31</v>
      </c>
      <c r="K7" s="12" t="s">
        <v>31</v>
      </c>
      <c r="L7" s="8" t="s">
        <v>31</v>
      </c>
      <c r="M7" s="8"/>
      <c r="N7" s="10" t="s">
        <v>24</v>
      </c>
      <c r="O7" s="3">
        <v>1</v>
      </c>
      <c r="P7" s="76">
        <v>100</v>
      </c>
      <c r="Q7" s="23">
        <v>82.36</v>
      </c>
      <c r="R7" s="88">
        <f>100-0.5</f>
        <v>99.5</v>
      </c>
      <c r="S7" s="76"/>
      <c r="T7" s="73"/>
    </row>
    <row r="8" spans="1:20" ht="40.5" customHeight="1" x14ac:dyDescent="0.25">
      <c r="A8" s="5" t="s">
        <v>212</v>
      </c>
      <c r="B8" s="5"/>
      <c r="C8" s="5"/>
      <c r="D8" s="5" t="s">
        <v>213</v>
      </c>
      <c r="E8" s="5" t="s">
        <v>174</v>
      </c>
      <c r="F8" s="28">
        <v>39.868000000000002</v>
      </c>
      <c r="G8" s="28">
        <v>32.792999999999999</v>
      </c>
      <c r="H8" s="58" t="s">
        <v>214</v>
      </c>
      <c r="I8" s="58" t="s">
        <v>211</v>
      </c>
      <c r="J8" s="8" t="s">
        <v>31</v>
      </c>
      <c r="K8" s="12" t="s">
        <v>31</v>
      </c>
      <c r="L8" s="8" t="s">
        <v>31</v>
      </c>
      <c r="M8" s="8"/>
      <c r="N8" s="10" t="s">
        <v>24</v>
      </c>
      <c r="O8" s="3">
        <v>1</v>
      </c>
      <c r="P8" s="76">
        <v>100</v>
      </c>
      <c r="Q8" s="23"/>
      <c r="R8" s="88">
        <f>100-6.7</f>
        <v>93.3</v>
      </c>
      <c r="S8" s="76"/>
      <c r="T8" s="73"/>
    </row>
    <row r="9" spans="1:20" ht="40.5" customHeight="1" x14ac:dyDescent="0.25">
      <c r="A9" s="5" t="s">
        <v>67</v>
      </c>
      <c r="B9" s="5"/>
      <c r="C9" s="5" t="s">
        <v>68</v>
      </c>
      <c r="D9" s="5" t="s">
        <v>69</v>
      </c>
      <c r="E9" s="5" t="s">
        <v>14</v>
      </c>
      <c r="F9" s="28">
        <v>17.63</v>
      </c>
      <c r="G9" s="28">
        <v>-61.78</v>
      </c>
      <c r="H9" s="51" t="s">
        <v>70</v>
      </c>
      <c r="I9" s="51" t="s">
        <v>71</v>
      </c>
      <c r="J9" s="8"/>
      <c r="K9" s="12" t="s">
        <v>31</v>
      </c>
      <c r="L9" s="8" t="s">
        <v>31</v>
      </c>
      <c r="M9" s="12" t="s">
        <v>31</v>
      </c>
      <c r="N9" s="10" t="s">
        <v>24</v>
      </c>
      <c r="O9" s="3">
        <v>1</v>
      </c>
      <c r="P9" s="76">
        <v>100</v>
      </c>
      <c r="Q9" s="23"/>
      <c r="R9" s="88">
        <f>100-0.6</f>
        <v>99.4</v>
      </c>
      <c r="S9" s="110">
        <v>99.9</v>
      </c>
      <c r="T9" s="73"/>
    </row>
    <row r="10" spans="1:20" ht="40.5" customHeight="1" x14ac:dyDescent="0.25">
      <c r="A10" s="5" t="s">
        <v>358</v>
      </c>
      <c r="B10" s="21"/>
      <c r="C10" s="5" t="s">
        <v>266</v>
      </c>
      <c r="D10" s="21" t="s">
        <v>206</v>
      </c>
      <c r="E10" s="5" t="s">
        <v>14</v>
      </c>
      <c r="F10" s="28">
        <v>18.350000000000001</v>
      </c>
      <c r="G10" s="28">
        <v>-66.75</v>
      </c>
      <c r="H10" s="15" t="s">
        <v>359</v>
      </c>
      <c r="I10" s="15" t="s">
        <v>353</v>
      </c>
      <c r="J10" s="12" t="s">
        <v>357</v>
      </c>
      <c r="K10" s="12" t="s">
        <v>31</v>
      </c>
      <c r="L10" s="8" t="s">
        <v>31</v>
      </c>
      <c r="M10" s="12" t="s">
        <v>31</v>
      </c>
      <c r="N10" s="10" t="s">
        <v>24</v>
      </c>
      <c r="O10" s="3">
        <v>1</v>
      </c>
      <c r="P10" s="76">
        <v>99.4</v>
      </c>
      <c r="Q10" s="23">
        <v>99.688000000000002</v>
      </c>
      <c r="R10" s="88">
        <f>100-100</f>
        <v>0</v>
      </c>
      <c r="S10" s="110">
        <v>99.6</v>
      </c>
      <c r="T10" s="73"/>
    </row>
    <row r="11" spans="1:20" customFormat="1" ht="30" x14ac:dyDescent="0.25">
      <c r="A11" s="5" t="s">
        <v>154</v>
      </c>
      <c r="B11" s="5"/>
      <c r="C11" s="5"/>
      <c r="D11" s="5" t="s">
        <v>155</v>
      </c>
      <c r="E11" s="5" t="s">
        <v>14</v>
      </c>
      <c r="F11" s="5">
        <v>15.004</v>
      </c>
      <c r="G11" s="5">
        <v>-90.464299999999994</v>
      </c>
      <c r="H11" s="22" t="s">
        <v>156</v>
      </c>
      <c r="I11" s="64" t="s">
        <v>530</v>
      </c>
      <c r="J11" s="8" t="s">
        <v>31</v>
      </c>
      <c r="K11" s="8" t="s">
        <v>23</v>
      </c>
      <c r="L11" s="8" t="s">
        <v>23</v>
      </c>
      <c r="M11" s="8" t="s">
        <v>23</v>
      </c>
      <c r="N11" s="10" t="s">
        <v>24</v>
      </c>
      <c r="O11" s="3">
        <v>1</v>
      </c>
      <c r="P11" s="76"/>
      <c r="Q11" s="23"/>
      <c r="R11" s="88"/>
      <c r="S11" s="76"/>
      <c r="T11" s="73"/>
    </row>
    <row r="12" spans="1:20" ht="40.5" customHeight="1" x14ac:dyDescent="0.25">
      <c r="A12" s="4"/>
      <c r="B12" s="3"/>
      <c r="C12" s="4"/>
      <c r="D12" s="4" t="s">
        <v>28</v>
      </c>
      <c r="E12" s="4" t="s">
        <v>14</v>
      </c>
      <c r="F12" s="32">
        <v>9.8580000000000005</v>
      </c>
      <c r="G12" s="32">
        <v>-74.245999999999995</v>
      </c>
      <c r="H12" s="61" t="s">
        <v>29</v>
      </c>
      <c r="I12" s="61" t="s">
        <v>30</v>
      </c>
      <c r="J12" s="8"/>
      <c r="K12" s="8"/>
      <c r="L12" s="8"/>
      <c r="M12" s="12" t="s">
        <v>31</v>
      </c>
      <c r="N12" s="10" t="s">
        <v>24</v>
      </c>
      <c r="O12" s="3"/>
      <c r="P12" s="76"/>
      <c r="Q12" s="23"/>
      <c r="R12" s="88"/>
      <c r="S12" s="110">
        <v>99.6</v>
      </c>
      <c r="T12" s="73"/>
    </row>
    <row r="13" spans="1:20" ht="40.5" customHeight="1" x14ac:dyDescent="0.25">
      <c r="A13" s="5" t="s">
        <v>172</v>
      </c>
      <c r="B13" s="5" t="s">
        <v>173</v>
      </c>
      <c r="C13" s="21"/>
      <c r="D13" s="17" t="s">
        <v>82</v>
      </c>
      <c r="E13" s="21" t="s">
        <v>174</v>
      </c>
      <c r="F13" s="28">
        <v>-7.9326999999999996</v>
      </c>
      <c r="G13" s="28">
        <v>-14.36</v>
      </c>
      <c r="H13" s="58" t="s">
        <v>175</v>
      </c>
      <c r="I13" s="58" t="s">
        <v>176</v>
      </c>
      <c r="J13" s="8"/>
      <c r="K13" s="12" t="s">
        <v>31</v>
      </c>
      <c r="L13" s="8" t="s">
        <v>31</v>
      </c>
      <c r="M13" s="8"/>
      <c r="N13" s="10" t="s">
        <v>24</v>
      </c>
      <c r="O13" s="3">
        <v>1</v>
      </c>
      <c r="P13" s="76">
        <v>100</v>
      </c>
      <c r="Q13" s="23"/>
      <c r="R13" s="88">
        <f>100-1.7</f>
        <v>98.3</v>
      </c>
      <c r="S13" s="76"/>
      <c r="T13" s="73"/>
    </row>
    <row r="14" spans="1:20" ht="40.5" customHeight="1" x14ac:dyDescent="0.25">
      <c r="A14" s="9"/>
      <c r="B14" s="9"/>
      <c r="C14" s="9" t="s">
        <v>13</v>
      </c>
      <c r="D14" s="9" t="s">
        <v>317</v>
      </c>
      <c r="E14" s="5" t="s">
        <v>14</v>
      </c>
      <c r="F14" s="29">
        <v>12.505599999999999</v>
      </c>
      <c r="G14" s="31">
        <v>-70.010499999999993</v>
      </c>
      <c r="H14" s="69" t="s">
        <v>360</v>
      </c>
      <c r="I14" s="69" t="s">
        <v>353</v>
      </c>
      <c r="J14" s="12" t="s">
        <v>31</v>
      </c>
      <c r="K14" s="12" t="s">
        <v>31</v>
      </c>
      <c r="L14" s="8" t="s">
        <v>31</v>
      </c>
      <c r="M14" s="12" t="s">
        <v>31</v>
      </c>
      <c r="N14" s="10" t="s">
        <v>24</v>
      </c>
      <c r="O14" s="3">
        <v>1</v>
      </c>
      <c r="P14" s="76">
        <v>93.8</v>
      </c>
      <c r="Q14" s="23">
        <v>99.603999999999999</v>
      </c>
      <c r="R14" s="88">
        <f>100-1.1</f>
        <v>98.9</v>
      </c>
      <c r="S14" s="110">
        <v>99.5</v>
      </c>
      <c r="T14" s="73"/>
    </row>
    <row r="15" spans="1:20" customFormat="1" ht="30" x14ac:dyDescent="0.25">
      <c r="A15" s="5"/>
      <c r="B15" s="5"/>
      <c r="C15" s="5"/>
      <c r="D15" s="5" t="s">
        <v>13</v>
      </c>
      <c r="E15" s="5" t="s">
        <v>14</v>
      </c>
      <c r="F15" s="33">
        <v>12.441599999999999</v>
      </c>
      <c r="G15" s="33">
        <v>-69.917400000000001</v>
      </c>
      <c r="H15" s="104" t="s">
        <v>15</v>
      </c>
      <c r="I15" s="70" t="s">
        <v>16</v>
      </c>
      <c r="J15" s="12" t="s">
        <v>354</v>
      </c>
      <c r="K15" s="8" t="s">
        <v>31</v>
      </c>
      <c r="L15" s="8" t="s">
        <v>31</v>
      </c>
      <c r="M15" s="8" t="s">
        <v>31</v>
      </c>
      <c r="N15" s="10" t="s">
        <v>24</v>
      </c>
      <c r="O15" s="3">
        <v>1</v>
      </c>
      <c r="P15" s="76"/>
      <c r="Q15" s="23"/>
      <c r="R15" s="88"/>
      <c r="S15" s="76"/>
      <c r="T15" s="73"/>
    </row>
    <row r="16" spans="1:20" ht="40.5" customHeight="1" x14ac:dyDescent="0.25">
      <c r="A16" s="4"/>
      <c r="B16" s="3"/>
      <c r="C16" s="4"/>
      <c r="D16" s="4" t="s">
        <v>76</v>
      </c>
      <c r="E16" s="4" t="s">
        <v>14</v>
      </c>
      <c r="F16" s="33">
        <v>7.79</v>
      </c>
      <c r="G16" s="33">
        <v>-80.27</v>
      </c>
      <c r="H16" s="58" t="s">
        <v>390</v>
      </c>
      <c r="I16" s="58" t="s">
        <v>391</v>
      </c>
      <c r="J16" s="8"/>
      <c r="K16" s="8"/>
      <c r="L16" s="8" t="s">
        <v>31</v>
      </c>
      <c r="M16" s="8"/>
      <c r="N16" s="10" t="s">
        <v>24</v>
      </c>
      <c r="O16" s="4"/>
      <c r="P16" s="76"/>
      <c r="Q16" s="23"/>
      <c r="R16" s="88">
        <f>100-6.3</f>
        <v>93.7</v>
      </c>
      <c r="S16" s="76"/>
      <c r="T16" s="73"/>
    </row>
    <row r="17" spans="1:20" customFormat="1" ht="30" x14ac:dyDescent="0.25">
      <c r="A17" s="5" t="s">
        <v>123</v>
      </c>
      <c r="B17" s="5"/>
      <c r="C17" s="5"/>
      <c r="D17" s="5" t="s">
        <v>93</v>
      </c>
      <c r="E17" s="5" t="s">
        <v>14</v>
      </c>
      <c r="F17" s="28"/>
      <c r="G17" s="28"/>
      <c r="H17" s="59" t="s">
        <v>124</v>
      </c>
      <c r="I17" s="106" t="s">
        <v>125</v>
      </c>
      <c r="J17" s="12"/>
      <c r="K17" s="12"/>
      <c r="L17" s="12"/>
      <c r="M17" s="12"/>
      <c r="N17" s="3" t="s">
        <v>17</v>
      </c>
      <c r="O17" s="3"/>
      <c r="P17" s="76"/>
      <c r="Q17" s="23"/>
      <c r="R17" s="88"/>
      <c r="S17" s="76"/>
      <c r="T17" s="73"/>
    </row>
    <row r="18" spans="1:20" ht="40.5" customHeight="1" x14ac:dyDescent="0.25">
      <c r="A18" s="5" t="s">
        <v>336</v>
      </c>
      <c r="B18" s="5" t="s">
        <v>337</v>
      </c>
      <c r="C18" s="5"/>
      <c r="D18" s="5" t="s">
        <v>141</v>
      </c>
      <c r="E18" s="5" t="s">
        <v>14</v>
      </c>
      <c r="F18" s="5">
        <v>10.097799999999999</v>
      </c>
      <c r="G18" s="3">
        <v>-83.376099999999994</v>
      </c>
      <c r="H18" s="61" t="s">
        <v>338</v>
      </c>
      <c r="I18" s="61" t="s">
        <v>339</v>
      </c>
      <c r="J18" s="8"/>
      <c r="K18" s="18" t="s">
        <v>23</v>
      </c>
      <c r="L18" s="8"/>
      <c r="M18" s="18" t="s">
        <v>23</v>
      </c>
      <c r="N18" s="10" t="s">
        <v>24</v>
      </c>
      <c r="O18" s="3">
        <v>1</v>
      </c>
      <c r="P18" s="76">
        <v>0</v>
      </c>
      <c r="Q18" s="23"/>
      <c r="R18" s="88"/>
      <c r="S18" s="110">
        <v>99.9</v>
      </c>
      <c r="T18" s="73"/>
    </row>
    <row r="19" spans="1:20" ht="40.5" customHeight="1" x14ac:dyDescent="0.25">
      <c r="A19" s="5" t="s">
        <v>455</v>
      </c>
      <c r="B19" s="5" t="s">
        <v>456</v>
      </c>
      <c r="C19" s="21" t="s">
        <v>263</v>
      </c>
      <c r="D19" s="21" t="s">
        <v>263</v>
      </c>
      <c r="E19" s="5" t="s">
        <v>14</v>
      </c>
      <c r="F19" s="5">
        <v>8.9429999999999996</v>
      </c>
      <c r="G19" s="34">
        <v>-68.040999999999997</v>
      </c>
      <c r="H19" s="11" t="s">
        <v>457</v>
      </c>
      <c r="I19" s="11" t="s">
        <v>458</v>
      </c>
      <c r="J19" s="12"/>
      <c r="K19" s="12" t="s">
        <v>31</v>
      </c>
      <c r="L19" s="12" t="s">
        <v>31</v>
      </c>
      <c r="M19" s="12" t="s">
        <v>31</v>
      </c>
      <c r="N19" s="10" t="s">
        <v>24</v>
      </c>
      <c r="O19" s="3">
        <v>1</v>
      </c>
      <c r="P19" s="76">
        <v>80.8</v>
      </c>
      <c r="Q19" s="23"/>
      <c r="R19" s="88">
        <f>100-19.7</f>
        <v>80.3</v>
      </c>
      <c r="S19" s="110">
        <v>62.1</v>
      </c>
      <c r="T19" s="73"/>
    </row>
    <row r="20" spans="1:20" ht="40.5" customHeight="1" x14ac:dyDescent="0.25">
      <c r="A20" s="5" t="s">
        <v>72</v>
      </c>
      <c r="B20" s="5"/>
      <c r="C20" s="5"/>
      <c r="D20" s="5" t="s">
        <v>73</v>
      </c>
      <c r="E20" s="5" t="s">
        <v>14</v>
      </c>
      <c r="F20" s="28">
        <v>13.14</v>
      </c>
      <c r="G20" s="28">
        <v>-59.56</v>
      </c>
      <c r="H20" s="15" t="s">
        <v>74</v>
      </c>
      <c r="I20" s="15" t="s">
        <v>71</v>
      </c>
      <c r="J20" s="8" t="s">
        <v>31</v>
      </c>
      <c r="K20" s="12" t="s">
        <v>31</v>
      </c>
      <c r="L20" s="8" t="s">
        <v>31</v>
      </c>
      <c r="M20" s="12" t="s">
        <v>31</v>
      </c>
      <c r="N20" s="10" t="s">
        <v>24</v>
      </c>
      <c r="O20" s="3">
        <v>1</v>
      </c>
      <c r="P20" s="76">
        <v>100</v>
      </c>
      <c r="Q20" s="23">
        <v>98.962000000000003</v>
      </c>
      <c r="R20" s="88">
        <f>100-0.6</f>
        <v>99.4</v>
      </c>
      <c r="S20" s="110">
        <v>99.9</v>
      </c>
      <c r="T20" s="73"/>
    </row>
    <row r="21" spans="1:20" ht="40.5" customHeight="1" x14ac:dyDescent="0.25">
      <c r="A21" s="5" t="s">
        <v>259</v>
      </c>
      <c r="B21" s="21"/>
      <c r="C21" s="5" t="s">
        <v>260</v>
      </c>
      <c r="D21" s="21" t="s">
        <v>82</v>
      </c>
      <c r="E21" s="5" t="s">
        <v>14</v>
      </c>
      <c r="F21" s="29">
        <v>32.371200000000002</v>
      </c>
      <c r="G21" s="31">
        <v>-64.696200000000005</v>
      </c>
      <c r="H21" s="55" t="s">
        <v>261</v>
      </c>
      <c r="I21" s="55" t="s">
        <v>211</v>
      </c>
      <c r="J21" s="8" t="s">
        <v>31</v>
      </c>
      <c r="K21" s="12" t="s">
        <v>31</v>
      </c>
      <c r="L21" s="8" t="s">
        <v>31</v>
      </c>
      <c r="M21" s="8"/>
      <c r="N21" s="10" t="s">
        <v>24</v>
      </c>
      <c r="O21" s="3">
        <v>1</v>
      </c>
      <c r="P21" s="76">
        <v>100</v>
      </c>
      <c r="Q21" s="23">
        <v>99.433999999999997</v>
      </c>
      <c r="R21" s="88">
        <f>100-1.1</f>
        <v>98.9</v>
      </c>
      <c r="S21" s="76"/>
      <c r="T21" s="73"/>
    </row>
    <row r="22" spans="1:20" ht="40.5" customHeight="1" x14ac:dyDescent="0.25">
      <c r="A22" s="5" t="s">
        <v>75</v>
      </c>
      <c r="B22" s="5" t="s">
        <v>76</v>
      </c>
      <c r="C22" s="5"/>
      <c r="D22" s="5" t="s">
        <v>76</v>
      </c>
      <c r="E22" s="5" t="s">
        <v>14</v>
      </c>
      <c r="F22" s="28">
        <v>9.17</v>
      </c>
      <c r="G22" s="28">
        <v>-79.84</v>
      </c>
      <c r="H22" s="51" t="s">
        <v>77</v>
      </c>
      <c r="I22" s="51" t="s">
        <v>71</v>
      </c>
      <c r="J22" s="8" t="s">
        <v>31</v>
      </c>
      <c r="K22" s="12" t="s">
        <v>31</v>
      </c>
      <c r="L22" s="8" t="s">
        <v>31</v>
      </c>
      <c r="M22" s="18" t="s">
        <v>31</v>
      </c>
      <c r="N22" s="10" t="s">
        <v>24</v>
      </c>
      <c r="O22" s="3">
        <v>1</v>
      </c>
      <c r="P22" s="76">
        <v>100</v>
      </c>
      <c r="Q22" s="23">
        <v>99.14</v>
      </c>
      <c r="R22" s="88"/>
      <c r="S22" s="110">
        <v>99.9</v>
      </c>
      <c r="T22" s="73"/>
    </row>
    <row r="23" spans="1:20" ht="40.5" customHeight="1" x14ac:dyDescent="0.25">
      <c r="A23" s="5" t="s">
        <v>491</v>
      </c>
      <c r="B23" s="5" t="s">
        <v>135</v>
      </c>
      <c r="C23" s="21" t="s">
        <v>136</v>
      </c>
      <c r="D23" s="21" t="s">
        <v>137</v>
      </c>
      <c r="E23" s="5" t="s">
        <v>14</v>
      </c>
      <c r="F23" s="5">
        <v>14.52</v>
      </c>
      <c r="G23" s="34">
        <v>-61.07</v>
      </c>
      <c r="H23" s="60" t="s">
        <v>492</v>
      </c>
      <c r="I23" s="60" t="s">
        <v>490</v>
      </c>
      <c r="J23" s="12" t="s">
        <v>31</v>
      </c>
      <c r="K23" s="12" t="s">
        <v>153</v>
      </c>
      <c r="L23" s="12" t="s">
        <v>31</v>
      </c>
      <c r="M23" s="18" t="s">
        <v>31</v>
      </c>
      <c r="N23" s="10" t="s">
        <v>24</v>
      </c>
      <c r="O23" s="5">
        <v>1</v>
      </c>
      <c r="P23" s="76">
        <v>79.400000000000006</v>
      </c>
      <c r="Q23" s="23">
        <v>93.179000000000002</v>
      </c>
      <c r="R23" s="88"/>
      <c r="S23" s="110">
        <v>95.8</v>
      </c>
      <c r="T23" s="73"/>
    </row>
    <row r="24" spans="1:20" ht="40.5" customHeight="1" x14ac:dyDescent="0.25">
      <c r="A24" s="5"/>
      <c r="B24" s="5"/>
      <c r="C24" s="21"/>
      <c r="D24" s="21"/>
      <c r="E24" s="5"/>
      <c r="F24" s="5"/>
      <c r="G24" s="34"/>
      <c r="H24" s="67" t="s">
        <v>480</v>
      </c>
      <c r="I24" s="67" t="s">
        <v>458</v>
      </c>
      <c r="J24" s="12"/>
      <c r="K24" s="12" t="s">
        <v>31</v>
      </c>
      <c r="L24" s="12"/>
      <c r="M24" s="18" t="s">
        <v>31</v>
      </c>
      <c r="N24" s="10" t="s">
        <v>24</v>
      </c>
      <c r="O24" s="5"/>
      <c r="P24" s="76">
        <v>0</v>
      </c>
      <c r="Q24" s="23"/>
      <c r="R24" s="88"/>
      <c r="S24" s="110">
        <v>0</v>
      </c>
      <c r="T24" s="73"/>
    </row>
    <row r="25" spans="1:20" ht="40.5" customHeight="1" x14ac:dyDescent="0.25">
      <c r="A25" s="5" t="s">
        <v>328</v>
      </c>
      <c r="B25" s="9" t="s">
        <v>329</v>
      </c>
      <c r="C25" s="17"/>
      <c r="D25" s="5" t="s">
        <v>150</v>
      </c>
      <c r="E25" s="5" t="s">
        <v>14</v>
      </c>
      <c r="F25" s="35">
        <v>11.891</v>
      </c>
      <c r="G25" s="36">
        <v>-83.856999999999999</v>
      </c>
      <c r="H25" s="67" t="s">
        <v>330</v>
      </c>
      <c r="I25" s="61" t="s">
        <v>327</v>
      </c>
      <c r="J25" s="8" t="s">
        <v>31</v>
      </c>
      <c r="K25" s="12" t="s">
        <v>153</v>
      </c>
      <c r="L25" s="8" t="s">
        <v>31</v>
      </c>
      <c r="M25" s="8"/>
      <c r="N25" s="10" t="s">
        <v>24</v>
      </c>
      <c r="O25" s="3">
        <v>1</v>
      </c>
      <c r="P25" s="76">
        <v>98.4</v>
      </c>
      <c r="Q25" s="23">
        <v>97.661000000000001</v>
      </c>
      <c r="R25" s="88"/>
      <c r="S25" s="76"/>
      <c r="T25" s="73"/>
    </row>
    <row r="26" spans="1:20" ht="40.5" customHeight="1" x14ac:dyDescent="0.25">
      <c r="A26" s="5" t="s">
        <v>149</v>
      </c>
      <c r="B26" s="5" t="s">
        <v>149</v>
      </c>
      <c r="C26" s="5"/>
      <c r="D26" s="5" t="s">
        <v>150</v>
      </c>
      <c r="E26" s="5" t="s">
        <v>14</v>
      </c>
      <c r="F26" s="28">
        <v>12.48</v>
      </c>
      <c r="G26" s="28">
        <v>-85.658000000000001</v>
      </c>
      <c r="H26" s="13" t="s">
        <v>151</v>
      </c>
      <c r="I26" s="13" t="s">
        <v>152</v>
      </c>
      <c r="J26" s="8"/>
      <c r="K26" s="12" t="s">
        <v>153</v>
      </c>
      <c r="L26" s="8" t="s">
        <v>31</v>
      </c>
      <c r="M26" s="18" t="s">
        <v>31</v>
      </c>
      <c r="N26" s="10" t="s">
        <v>24</v>
      </c>
      <c r="O26" s="3">
        <v>1</v>
      </c>
      <c r="P26" s="76">
        <v>96.2</v>
      </c>
      <c r="Q26" s="23"/>
      <c r="R26" s="88">
        <f>100-4.7</f>
        <v>95.3</v>
      </c>
      <c r="S26" s="110">
        <v>95.9</v>
      </c>
      <c r="T26" s="73"/>
    </row>
    <row r="27" spans="1:20" ht="40.5" customHeight="1" x14ac:dyDescent="0.25">
      <c r="A27" s="5" t="s">
        <v>177</v>
      </c>
      <c r="B27" s="5"/>
      <c r="C27" s="5"/>
      <c r="D27" s="5" t="s">
        <v>177</v>
      </c>
      <c r="E27" s="5" t="s">
        <v>174</v>
      </c>
      <c r="F27" s="28">
        <v>64.747</v>
      </c>
      <c r="G27" s="28">
        <v>-21.326799999999999</v>
      </c>
      <c r="H27" s="51" t="s">
        <v>178</v>
      </c>
      <c r="I27" s="51" t="s">
        <v>176</v>
      </c>
      <c r="J27" s="8" t="s">
        <v>31</v>
      </c>
      <c r="K27" s="8" t="s">
        <v>31</v>
      </c>
      <c r="L27" s="8" t="s">
        <v>31</v>
      </c>
      <c r="M27" s="8"/>
      <c r="N27" s="10" t="s">
        <v>24</v>
      </c>
      <c r="O27" s="3">
        <v>1</v>
      </c>
      <c r="P27" s="76">
        <v>100</v>
      </c>
      <c r="Q27" s="23">
        <v>65.194999999999993</v>
      </c>
      <c r="R27" s="88">
        <f>100-6.2</f>
        <v>93.8</v>
      </c>
      <c r="S27" s="76"/>
      <c r="T27" s="73"/>
    </row>
    <row r="28" spans="1:20" ht="40.5" customHeight="1" x14ac:dyDescent="0.25">
      <c r="A28" s="9" t="s">
        <v>449</v>
      </c>
      <c r="B28" s="21"/>
      <c r="C28" s="9" t="s">
        <v>450</v>
      </c>
      <c r="D28" s="9" t="s">
        <v>206</v>
      </c>
      <c r="E28" s="9" t="s">
        <v>14</v>
      </c>
      <c r="F28" s="21">
        <v>31.169</v>
      </c>
      <c r="G28" s="21">
        <v>-87.051000000000002</v>
      </c>
      <c r="H28" s="90" t="s">
        <v>451</v>
      </c>
      <c r="I28" s="55" t="s">
        <v>452</v>
      </c>
      <c r="J28" s="8" t="s">
        <v>31</v>
      </c>
      <c r="K28" s="8" t="s">
        <v>31</v>
      </c>
      <c r="L28" s="8" t="s">
        <v>31</v>
      </c>
      <c r="M28" s="8"/>
      <c r="N28" s="10" t="s">
        <v>24</v>
      </c>
      <c r="O28" s="3">
        <v>1</v>
      </c>
      <c r="P28" s="76">
        <v>100</v>
      </c>
      <c r="Q28" s="23">
        <v>99.013999999999996</v>
      </c>
      <c r="R28" s="88">
        <f>100-0.4</f>
        <v>99.6</v>
      </c>
      <c r="S28" s="76"/>
      <c r="T28" s="73"/>
    </row>
    <row r="29" spans="1:20" ht="40.5" customHeight="1" x14ac:dyDescent="0.25">
      <c r="A29" s="5" t="s">
        <v>346</v>
      </c>
      <c r="B29" s="5" t="s">
        <v>347</v>
      </c>
      <c r="C29" s="5"/>
      <c r="D29" s="5" t="s">
        <v>76</v>
      </c>
      <c r="E29" s="5" t="s">
        <v>14</v>
      </c>
      <c r="F29" s="28">
        <v>9.7899999999999991</v>
      </c>
      <c r="G29" s="28">
        <v>-82.69</v>
      </c>
      <c r="H29" s="58" t="s">
        <v>348</v>
      </c>
      <c r="I29" s="58" t="s">
        <v>349</v>
      </c>
      <c r="J29" s="8"/>
      <c r="K29" s="8" t="s">
        <v>23</v>
      </c>
      <c r="L29" s="8" t="s">
        <v>23</v>
      </c>
      <c r="M29" s="18" t="s">
        <v>31</v>
      </c>
      <c r="N29" s="10" t="s">
        <v>24</v>
      </c>
      <c r="O29" s="3">
        <v>1</v>
      </c>
      <c r="P29" s="76"/>
      <c r="Q29" s="23"/>
      <c r="R29" s="88">
        <f>100-3.1</f>
        <v>96.9</v>
      </c>
      <c r="S29" s="110">
        <v>97.8</v>
      </c>
      <c r="T29" s="73"/>
    </row>
    <row r="30" spans="1:20" ht="40.5" customHeight="1" x14ac:dyDescent="0.25">
      <c r="A30" s="21" t="s">
        <v>32</v>
      </c>
      <c r="B30" s="21" t="s">
        <v>33</v>
      </c>
      <c r="C30" s="9"/>
      <c r="D30" s="9" t="s">
        <v>28</v>
      </c>
      <c r="E30" s="5" t="s">
        <v>14</v>
      </c>
      <c r="F30" s="5">
        <v>8.65</v>
      </c>
      <c r="G30" s="5">
        <v>-77.36</v>
      </c>
      <c r="H30" s="14" t="s">
        <v>34</v>
      </c>
      <c r="I30" s="14" t="s">
        <v>30</v>
      </c>
      <c r="J30" s="8"/>
      <c r="K30" s="8" t="s">
        <v>31</v>
      </c>
      <c r="L30" s="8" t="s">
        <v>31</v>
      </c>
      <c r="M30" s="18" t="s">
        <v>31</v>
      </c>
      <c r="N30" s="10" t="s">
        <v>24</v>
      </c>
      <c r="O30" s="3">
        <v>1</v>
      </c>
      <c r="P30" s="76">
        <v>0</v>
      </c>
      <c r="Q30" s="23"/>
      <c r="R30" s="88">
        <f>100-100</f>
        <v>0</v>
      </c>
      <c r="S30" s="110">
        <v>0</v>
      </c>
      <c r="T30" s="73"/>
    </row>
    <row r="31" spans="1:20" ht="40.5" customHeight="1" x14ac:dyDescent="0.25">
      <c r="A31" s="9" t="s">
        <v>18</v>
      </c>
      <c r="B31" s="9" t="s">
        <v>19</v>
      </c>
      <c r="C31" s="9"/>
      <c r="D31" s="9" t="s">
        <v>20</v>
      </c>
      <c r="E31" s="5" t="s">
        <v>14</v>
      </c>
      <c r="F31" s="17">
        <v>19.646000000000001</v>
      </c>
      <c r="G31" s="17">
        <v>-72.201999999999998</v>
      </c>
      <c r="H31" s="61" t="s">
        <v>21</v>
      </c>
      <c r="I31" s="61" t="s">
        <v>22</v>
      </c>
      <c r="J31" s="8"/>
      <c r="K31" s="8" t="s">
        <v>23</v>
      </c>
      <c r="L31" s="8" t="s">
        <v>23</v>
      </c>
      <c r="M31" s="18" t="s">
        <v>23</v>
      </c>
      <c r="N31" s="10" t="s">
        <v>24</v>
      </c>
      <c r="O31" s="3">
        <v>1</v>
      </c>
      <c r="P31" s="76"/>
      <c r="Q31" s="23"/>
      <c r="R31" s="88">
        <f>100-100</f>
        <v>0</v>
      </c>
      <c r="S31" s="110">
        <v>0</v>
      </c>
      <c r="T31" s="73"/>
    </row>
    <row r="32" spans="1:20" ht="40.5" customHeight="1" x14ac:dyDescent="0.25">
      <c r="A32" s="5" t="s">
        <v>110</v>
      </c>
      <c r="B32" s="5" t="s">
        <v>111</v>
      </c>
      <c r="C32" s="5" t="s">
        <v>112</v>
      </c>
      <c r="D32" s="5" t="s">
        <v>82</v>
      </c>
      <c r="E32" s="5" t="s">
        <v>14</v>
      </c>
      <c r="F32" s="5">
        <v>19.739999999999998</v>
      </c>
      <c r="G32" s="5">
        <v>-79.760000000000005</v>
      </c>
      <c r="H32" s="58" t="s">
        <v>113</v>
      </c>
      <c r="I32" s="58" t="s">
        <v>114</v>
      </c>
      <c r="J32" s="8"/>
      <c r="K32" s="8" t="s">
        <v>23</v>
      </c>
      <c r="L32" s="8" t="s">
        <v>31</v>
      </c>
      <c r="M32" s="18" t="s">
        <v>31</v>
      </c>
      <c r="N32" s="10" t="s">
        <v>24</v>
      </c>
      <c r="O32" s="3">
        <v>1</v>
      </c>
      <c r="P32" s="76"/>
      <c r="Q32" s="23"/>
      <c r="R32" s="88">
        <f>100-100</f>
        <v>0</v>
      </c>
      <c r="S32" s="76"/>
      <c r="T32" s="73"/>
    </row>
    <row r="33" spans="1:20" ht="40.5" customHeight="1" x14ac:dyDescent="0.25">
      <c r="A33" s="5" t="s">
        <v>493</v>
      </c>
      <c r="B33" s="5" t="s">
        <v>488</v>
      </c>
      <c r="C33" s="21" t="s">
        <v>136</v>
      </c>
      <c r="D33" s="21" t="s">
        <v>137</v>
      </c>
      <c r="E33" s="5" t="s">
        <v>14</v>
      </c>
      <c r="F33" s="5">
        <v>16.07</v>
      </c>
      <c r="G33" s="34">
        <v>-61.61</v>
      </c>
      <c r="H33" s="52" t="s">
        <v>494</v>
      </c>
      <c r="I33" s="52" t="s">
        <v>490</v>
      </c>
      <c r="J33" s="12" t="s">
        <v>31</v>
      </c>
      <c r="K33" s="12" t="s">
        <v>153</v>
      </c>
      <c r="L33" s="12" t="s">
        <v>31</v>
      </c>
      <c r="M33" s="12"/>
      <c r="N33" s="10" t="s">
        <v>24</v>
      </c>
      <c r="O33" s="5">
        <v>1</v>
      </c>
      <c r="P33" s="76">
        <v>72.3</v>
      </c>
      <c r="Q33" s="23"/>
      <c r="R33" s="88">
        <f>100-21</f>
        <v>79</v>
      </c>
      <c r="S33" s="110">
        <v>81.3</v>
      </c>
      <c r="T33" s="73"/>
    </row>
    <row r="34" spans="1:20" ht="40.5" customHeight="1" x14ac:dyDescent="0.25">
      <c r="A34" s="5" t="s">
        <v>361</v>
      </c>
      <c r="B34" s="5" t="s">
        <v>362</v>
      </c>
      <c r="C34" s="5" t="s">
        <v>266</v>
      </c>
      <c r="D34" s="21" t="s">
        <v>206</v>
      </c>
      <c r="E34" s="5" t="s">
        <v>14</v>
      </c>
      <c r="F34" s="28">
        <v>18.27</v>
      </c>
      <c r="G34" s="28">
        <v>-65.86</v>
      </c>
      <c r="H34" s="15" t="s">
        <v>363</v>
      </c>
      <c r="I34" s="15" t="s">
        <v>353</v>
      </c>
      <c r="J34" s="12" t="s">
        <v>357</v>
      </c>
      <c r="K34" s="8" t="s">
        <v>31</v>
      </c>
      <c r="L34" s="8" t="s">
        <v>31</v>
      </c>
      <c r="M34" s="8"/>
      <c r="N34" s="10" t="s">
        <v>24</v>
      </c>
      <c r="O34" s="3">
        <v>1</v>
      </c>
      <c r="P34" s="76">
        <v>99.4</v>
      </c>
      <c r="Q34" s="23">
        <v>99.6</v>
      </c>
      <c r="R34" s="88">
        <f>100-2.1</f>
        <v>97.9</v>
      </c>
      <c r="S34" s="110">
        <v>99.6</v>
      </c>
      <c r="T34" s="73"/>
    </row>
    <row r="35" spans="1:20" ht="40.5" customHeight="1" x14ac:dyDescent="0.25">
      <c r="A35" s="5" t="s">
        <v>100</v>
      </c>
      <c r="B35" s="5" t="s">
        <v>101</v>
      </c>
      <c r="C35" s="5"/>
      <c r="D35" s="5" t="s">
        <v>85</v>
      </c>
      <c r="E35" s="5" t="s">
        <v>14</v>
      </c>
      <c r="F35" s="15">
        <v>21.1937</v>
      </c>
      <c r="G35" s="34">
        <v>-77.417100000000005</v>
      </c>
      <c r="H35" s="67" t="s">
        <v>102</v>
      </c>
      <c r="I35" s="67" t="s">
        <v>103</v>
      </c>
      <c r="J35" s="12"/>
      <c r="K35" s="12" t="s">
        <v>23</v>
      </c>
      <c r="L35" s="12" t="s">
        <v>23</v>
      </c>
      <c r="M35" s="18" t="s">
        <v>23</v>
      </c>
      <c r="N35" s="10" t="s">
        <v>24</v>
      </c>
      <c r="O35" s="3">
        <v>2</v>
      </c>
      <c r="P35" s="76"/>
      <c r="Q35" s="23"/>
      <c r="R35" s="88">
        <f>100-15.6</f>
        <v>84.4</v>
      </c>
      <c r="S35" s="110">
        <v>85.4</v>
      </c>
      <c r="T35" s="73"/>
    </row>
    <row r="36" spans="1:20" ht="40.5" customHeight="1" x14ac:dyDescent="0.25">
      <c r="A36" s="5" t="s">
        <v>340</v>
      </c>
      <c r="B36" s="5" t="s">
        <v>341</v>
      </c>
      <c r="C36" s="5"/>
      <c r="D36" s="5" t="s">
        <v>141</v>
      </c>
      <c r="E36" s="5" t="s">
        <v>14</v>
      </c>
      <c r="F36" s="5">
        <v>8.5732999999999997</v>
      </c>
      <c r="G36" s="3">
        <v>-82.872699999999995</v>
      </c>
      <c r="H36" s="61" t="s">
        <v>342</v>
      </c>
      <c r="I36" s="61" t="s">
        <v>339</v>
      </c>
      <c r="J36" s="8"/>
      <c r="K36" s="12" t="s">
        <v>23</v>
      </c>
      <c r="L36" s="8"/>
      <c r="M36" s="18" t="s">
        <v>23</v>
      </c>
      <c r="N36" s="10" t="s">
        <v>24</v>
      </c>
      <c r="O36" s="3">
        <v>1</v>
      </c>
      <c r="P36" s="76">
        <v>0</v>
      </c>
      <c r="Q36" s="23"/>
      <c r="R36" s="88"/>
      <c r="S36" s="110">
        <v>99.9</v>
      </c>
      <c r="T36" s="73"/>
    </row>
    <row r="37" spans="1:20" ht="40.5" customHeight="1" x14ac:dyDescent="0.25">
      <c r="A37" s="5" t="s">
        <v>364</v>
      </c>
      <c r="B37" s="5" t="s">
        <v>365</v>
      </c>
      <c r="C37" s="5" t="s">
        <v>366</v>
      </c>
      <c r="D37" s="21" t="s">
        <v>206</v>
      </c>
      <c r="E37" s="5" t="s">
        <v>14</v>
      </c>
      <c r="F37" s="28">
        <v>17.75</v>
      </c>
      <c r="G37" s="28">
        <v>-64.77</v>
      </c>
      <c r="H37" s="51" t="s">
        <v>367</v>
      </c>
      <c r="I37" s="51" t="s">
        <v>353</v>
      </c>
      <c r="J37" s="12" t="s">
        <v>357</v>
      </c>
      <c r="K37" s="8" t="s">
        <v>31</v>
      </c>
      <c r="L37" s="8" t="s">
        <v>31</v>
      </c>
      <c r="M37" s="8"/>
      <c r="N37" s="10" t="s">
        <v>24</v>
      </c>
      <c r="O37" s="3">
        <v>1</v>
      </c>
      <c r="P37" s="76">
        <v>0</v>
      </c>
      <c r="Q37" s="23">
        <v>0</v>
      </c>
      <c r="R37" s="88">
        <f>100-100</f>
        <v>0</v>
      </c>
      <c r="S37" s="110">
        <v>0</v>
      </c>
      <c r="T37" s="73"/>
    </row>
    <row r="38" spans="1:20" ht="40.5" customHeight="1" x14ac:dyDescent="0.25">
      <c r="A38" s="98"/>
      <c r="B38" s="37"/>
      <c r="C38" s="98"/>
      <c r="D38" s="98" t="s">
        <v>147</v>
      </c>
      <c r="E38" s="98" t="s">
        <v>14</v>
      </c>
      <c r="F38" s="38"/>
      <c r="G38" s="38"/>
      <c r="H38" s="102" t="s">
        <v>306</v>
      </c>
      <c r="I38" s="102" t="s">
        <v>307</v>
      </c>
      <c r="J38" s="20"/>
      <c r="K38" s="20"/>
      <c r="L38" s="20" t="s">
        <v>31</v>
      </c>
      <c r="M38" s="20"/>
      <c r="N38" s="10" t="s">
        <v>24</v>
      </c>
      <c r="O38" s="98"/>
      <c r="P38" s="76"/>
      <c r="Q38" s="23"/>
      <c r="R38" s="88">
        <f>100-1.8</f>
        <v>98.2</v>
      </c>
      <c r="S38" s="76"/>
      <c r="T38" s="73"/>
    </row>
    <row r="39" spans="1:20" ht="40.5" customHeight="1" x14ac:dyDescent="0.25">
      <c r="A39" s="5" t="s">
        <v>158</v>
      </c>
      <c r="B39" s="5" t="s">
        <v>159</v>
      </c>
      <c r="C39" s="5"/>
      <c r="D39" s="5" t="s">
        <v>155</v>
      </c>
      <c r="E39" s="5" t="s">
        <v>14</v>
      </c>
      <c r="F39" s="5">
        <v>14.56</v>
      </c>
      <c r="G39" s="5">
        <v>-89.34</v>
      </c>
      <c r="H39" s="61" t="s">
        <v>160</v>
      </c>
      <c r="I39" s="61" t="s">
        <v>157</v>
      </c>
      <c r="J39" s="8"/>
      <c r="K39" s="8" t="s">
        <v>23</v>
      </c>
      <c r="L39" s="8" t="s">
        <v>23</v>
      </c>
      <c r="M39" s="8"/>
      <c r="N39" s="10" t="s">
        <v>24</v>
      </c>
      <c r="O39" s="3">
        <v>1</v>
      </c>
      <c r="P39" s="76"/>
      <c r="Q39" s="23"/>
      <c r="R39" s="88">
        <f>100-13.7</f>
        <v>86.3</v>
      </c>
      <c r="S39" s="76"/>
      <c r="T39" s="73"/>
    </row>
    <row r="40" spans="1:20" ht="40.5" customHeight="1" x14ac:dyDescent="0.25">
      <c r="A40" s="5" t="s">
        <v>445</v>
      </c>
      <c r="B40" s="5" t="s">
        <v>446</v>
      </c>
      <c r="C40" s="5"/>
      <c r="D40" s="5" t="s">
        <v>147</v>
      </c>
      <c r="E40" s="5" t="s">
        <v>14</v>
      </c>
      <c r="F40" s="28">
        <v>19.170036</v>
      </c>
      <c r="G40" s="28">
        <v>-103.983051</v>
      </c>
      <c r="H40" s="67" t="s">
        <v>447</v>
      </c>
      <c r="I40" s="58" t="s">
        <v>448</v>
      </c>
      <c r="J40" s="8"/>
      <c r="K40" s="8"/>
      <c r="L40" s="8" t="s">
        <v>31</v>
      </c>
      <c r="M40" s="8"/>
      <c r="N40" s="10" t="s">
        <v>24</v>
      </c>
      <c r="O40" s="3">
        <v>1</v>
      </c>
      <c r="P40" s="76"/>
      <c r="Q40" s="23"/>
      <c r="R40" s="88">
        <f>100-100</f>
        <v>0</v>
      </c>
      <c r="S40" s="76"/>
      <c r="T40" s="73"/>
    </row>
    <row r="41" spans="1:20" ht="40.5" customHeight="1" x14ac:dyDescent="0.25">
      <c r="A41" s="5" t="s">
        <v>179</v>
      </c>
      <c r="B41" s="5"/>
      <c r="C41" s="5"/>
      <c r="D41" s="5" t="s">
        <v>180</v>
      </c>
      <c r="E41" s="5" t="s">
        <v>174</v>
      </c>
      <c r="F41" s="28">
        <v>37.766500000000001</v>
      </c>
      <c r="G41" s="28">
        <v>-25.522500000000001</v>
      </c>
      <c r="H41" s="13" t="s">
        <v>181</v>
      </c>
      <c r="I41" s="13" t="s">
        <v>176</v>
      </c>
      <c r="J41" s="8" t="s">
        <v>31</v>
      </c>
      <c r="K41" s="8" t="s">
        <v>31</v>
      </c>
      <c r="L41" s="8" t="s">
        <v>31</v>
      </c>
      <c r="M41" s="8"/>
      <c r="N41" s="10" t="s">
        <v>24</v>
      </c>
      <c r="O41" s="3">
        <v>1</v>
      </c>
      <c r="P41" s="76">
        <v>100</v>
      </c>
      <c r="Q41" s="23">
        <v>58.165999999999997</v>
      </c>
      <c r="R41" s="88">
        <f>100-100</f>
        <v>0</v>
      </c>
      <c r="S41" s="76"/>
      <c r="T41" s="73"/>
    </row>
    <row r="42" spans="1:20" ht="40.5" customHeight="1" x14ac:dyDescent="0.25">
      <c r="A42" s="4"/>
      <c r="B42" s="3"/>
      <c r="C42" s="4"/>
      <c r="D42" s="4" t="s">
        <v>28</v>
      </c>
      <c r="E42" s="4" t="s">
        <v>14</v>
      </c>
      <c r="F42" s="32">
        <v>11.02</v>
      </c>
      <c r="G42" s="32">
        <v>-72.881</v>
      </c>
      <c r="H42" s="61" t="s">
        <v>35</v>
      </c>
      <c r="I42" s="61" t="s">
        <v>30</v>
      </c>
      <c r="J42" s="8"/>
      <c r="K42" s="8"/>
      <c r="L42" s="8"/>
      <c r="M42" s="8" t="s">
        <v>31</v>
      </c>
      <c r="N42" s="10" t="s">
        <v>24</v>
      </c>
      <c r="O42" s="3"/>
      <c r="P42" s="76"/>
      <c r="Q42" s="23"/>
      <c r="R42" s="88"/>
      <c r="S42" s="110">
        <v>0</v>
      </c>
      <c r="T42" s="73"/>
    </row>
    <row r="43" spans="1:20" ht="40.5" customHeight="1" x14ac:dyDescent="0.25">
      <c r="A43" s="5" t="s">
        <v>368</v>
      </c>
      <c r="B43" s="21"/>
      <c r="C43" s="5" t="s">
        <v>266</v>
      </c>
      <c r="D43" s="21" t="s">
        <v>206</v>
      </c>
      <c r="E43" s="5" t="s">
        <v>14</v>
      </c>
      <c r="F43" s="28">
        <v>18.010000000000002</v>
      </c>
      <c r="G43" s="28">
        <v>-67.11</v>
      </c>
      <c r="H43" s="15" t="s">
        <v>369</v>
      </c>
      <c r="I43" s="15" t="s">
        <v>353</v>
      </c>
      <c r="J43" s="12" t="s">
        <v>357</v>
      </c>
      <c r="K43" s="8" t="s">
        <v>31</v>
      </c>
      <c r="L43" s="8" t="s">
        <v>31</v>
      </c>
      <c r="M43" s="8" t="s">
        <v>31</v>
      </c>
      <c r="N43" s="10" t="s">
        <v>24</v>
      </c>
      <c r="O43" s="3">
        <v>1</v>
      </c>
      <c r="P43" s="76">
        <v>98.6</v>
      </c>
      <c r="Q43" s="23">
        <v>99.471999999999994</v>
      </c>
      <c r="R43" s="88">
        <f>100-1.8</f>
        <v>98.2</v>
      </c>
      <c r="S43" s="110">
        <v>99.6</v>
      </c>
      <c r="T43" s="73"/>
    </row>
    <row r="44" spans="1:20" ht="40.5" customHeight="1" x14ac:dyDescent="0.25">
      <c r="A44" s="5" t="s">
        <v>370</v>
      </c>
      <c r="B44" s="21"/>
      <c r="C44" s="5" t="s">
        <v>266</v>
      </c>
      <c r="D44" s="21" t="s">
        <v>206</v>
      </c>
      <c r="E44" s="5" t="s">
        <v>14</v>
      </c>
      <c r="F44" s="28">
        <v>18.27</v>
      </c>
      <c r="G44" s="28">
        <v>-65.3</v>
      </c>
      <c r="H44" s="5" t="s">
        <v>371</v>
      </c>
      <c r="I44" s="15" t="s">
        <v>353</v>
      </c>
      <c r="J44" s="12" t="s">
        <v>357</v>
      </c>
      <c r="K44" s="8" t="s">
        <v>31</v>
      </c>
      <c r="L44" s="8" t="s">
        <v>31</v>
      </c>
      <c r="M44" s="8" t="s">
        <v>31</v>
      </c>
      <c r="N44" s="10" t="s">
        <v>24</v>
      </c>
      <c r="O44" s="3">
        <v>1</v>
      </c>
      <c r="P44" s="76">
        <v>47.5</v>
      </c>
      <c r="Q44" s="23">
        <v>46.286999999999999</v>
      </c>
      <c r="R44" s="88">
        <f>100-54.6</f>
        <v>45.4</v>
      </c>
      <c r="S44" s="110">
        <v>48.1</v>
      </c>
      <c r="T44" s="73"/>
    </row>
    <row r="45" spans="1:20" ht="40.5" customHeight="1" x14ac:dyDescent="0.25">
      <c r="A45" s="98" t="s">
        <v>459</v>
      </c>
      <c r="B45" s="37" t="s">
        <v>460</v>
      </c>
      <c r="C45" s="24" t="s">
        <v>263</v>
      </c>
      <c r="D45" s="24" t="s">
        <v>263</v>
      </c>
      <c r="E45" s="98" t="s">
        <v>14</v>
      </c>
      <c r="F45" s="38"/>
      <c r="G45" s="38"/>
      <c r="H45" s="102" t="s">
        <v>461</v>
      </c>
      <c r="I45" s="102" t="s">
        <v>458</v>
      </c>
      <c r="J45" s="20"/>
      <c r="K45" s="8" t="s">
        <v>31</v>
      </c>
      <c r="L45" s="20"/>
      <c r="M45" s="8" t="s">
        <v>31</v>
      </c>
      <c r="N45" s="10" t="s">
        <v>24</v>
      </c>
      <c r="O45" s="98"/>
      <c r="P45" s="76">
        <v>52.1</v>
      </c>
      <c r="Q45" s="23"/>
      <c r="R45" s="88"/>
      <c r="S45" s="110">
        <v>52.5</v>
      </c>
      <c r="T45" s="73"/>
    </row>
    <row r="46" spans="1:20" ht="40.5" customHeight="1" x14ac:dyDescent="0.25">
      <c r="A46" s="5" t="s">
        <v>462</v>
      </c>
      <c r="B46" s="5" t="s">
        <v>463</v>
      </c>
      <c r="C46" s="21" t="s">
        <v>263</v>
      </c>
      <c r="D46" s="21" t="s">
        <v>263</v>
      </c>
      <c r="E46" s="5" t="s">
        <v>14</v>
      </c>
      <c r="F46" s="5">
        <v>10.920999999999999</v>
      </c>
      <c r="G46" s="34">
        <v>-70.635999999999996</v>
      </c>
      <c r="H46" s="49" t="s">
        <v>464</v>
      </c>
      <c r="I46" s="49" t="s">
        <v>458</v>
      </c>
      <c r="J46" s="12" t="s">
        <v>31</v>
      </c>
      <c r="K46" s="12" t="s">
        <v>23</v>
      </c>
      <c r="L46" s="12" t="s">
        <v>31</v>
      </c>
      <c r="M46" s="8" t="s">
        <v>31</v>
      </c>
      <c r="N46" s="10" t="s">
        <v>24</v>
      </c>
      <c r="O46" s="3">
        <v>1</v>
      </c>
      <c r="P46" s="76"/>
      <c r="Q46" s="23"/>
      <c r="R46" s="88">
        <f>100-100</f>
        <v>0</v>
      </c>
      <c r="S46" s="110">
        <v>0</v>
      </c>
      <c r="T46" s="73"/>
    </row>
    <row r="47" spans="1:20" ht="40.5" customHeight="1" x14ac:dyDescent="0.25">
      <c r="A47" s="5" t="s">
        <v>495</v>
      </c>
      <c r="B47" s="5" t="s">
        <v>488</v>
      </c>
      <c r="C47" s="21" t="s">
        <v>136</v>
      </c>
      <c r="D47" s="21" t="s">
        <v>137</v>
      </c>
      <c r="E47" s="5" t="s">
        <v>14</v>
      </c>
      <c r="F47" s="39" t="s">
        <v>496</v>
      </c>
      <c r="G47" s="39" t="s">
        <v>497</v>
      </c>
      <c r="H47" s="99" t="s">
        <v>498</v>
      </c>
      <c r="I47" s="15" t="s">
        <v>490</v>
      </c>
      <c r="J47" s="8" t="s">
        <v>31</v>
      </c>
      <c r="K47" s="12" t="s">
        <v>153</v>
      </c>
      <c r="L47" s="8" t="s">
        <v>23</v>
      </c>
      <c r="M47" s="8" t="s">
        <v>31</v>
      </c>
      <c r="N47" s="10" t="s">
        <v>24</v>
      </c>
      <c r="O47" s="5">
        <v>1</v>
      </c>
      <c r="P47" s="76">
        <v>77.900000000000006</v>
      </c>
      <c r="Q47" s="23">
        <v>92.566000000000003</v>
      </c>
      <c r="R47" s="88">
        <f>100-7.4</f>
        <v>92.6</v>
      </c>
      <c r="S47" s="110">
        <v>93</v>
      </c>
      <c r="T47" s="73"/>
    </row>
    <row r="48" spans="1:20" ht="40.5" customHeight="1" x14ac:dyDescent="0.25">
      <c r="A48" s="9" t="s">
        <v>418</v>
      </c>
      <c r="B48" s="21"/>
      <c r="C48" s="9"/>
      <c r="D48" s="5" t="s">
        <v>419</v>
      </c>
      <c r="E48" s="5" t="s">
        <v>14</v>
      </c>
      <c r="F48" s="29">
        <v>15.33</v>
      </c>
      <c r="G48" s="29">
        <v>-61.25</v>
      </c>
      <c r="H48" s="14" t="s">
        <v>420</v>
      </c>
      <c r="I48" s="11" t="s">
        <v>421</v>
      </c>
      <c r="J48" s="12"/>
      <c r="K48" s="12" t="s">
        <v>31</v>
      </c>
      <c r="L48" s="12" t="s">
        <v>31</v>
      </c>
      <c r="M48" s="8" t="s">
        <v>31</v>
      </c>
      <c r="N48" s="10" t="s">
        <v>24</v>
      </c>
      <c r="O48" s="3">
        <v>1</v>
      </c>
      <c r="P48" s="76">
        <v>46.1</v>
      </c>
      <c r="Q48" s="23"/>
      <c r="R48" s="88">
        <f>100-53.2</f>
        <v>46.8</v>
      </c>
      <c r="S48" s="110">
        <v>47</v>
      </c>
      <c r="T48" s="73"/>
    </row>
    <row r="49" spans="1:20" ht="40.5" customHeight="1" x14ac:dyDescent="0.25">
      <c r="A49" s="5" t="s">
        <v>499</v>
      </c>
      <c r="B49" s="5" t="s">
        <v>488</v>
      </c>
      <c r="C49" s="21" t="s">
        <v>136</v>
      </c>
      <c r="D49" s="21" t="s">
        <v>137</v>
      </c>
      <c r="E49" s="5" t="s">
        <v>14</v>
      </c>
      <c r="F49" s="39">
        <v>16.31277</v>
      </c>
      <c r="G49" s="39">
        <v>-61.066049999999997</v>
      </c>
      <c r="H49" s="58" t="s">
        <v>500</v>
      </c>
      <c r="I49" s="58" t="s">
        <v>490</v>
      </c>
      <c r="J49" s="8" t="s">
        <v>31</v>
      </c>
      <c r="K49" s="12" t="s">
        <v>153</v>
      </c>
      <c r="L49" s="8" t="s">
        <v>31</v>
      </c>
      <c r="M49" s="8" t="s">
        <v>31</v>
      </c>
      <c r="N49" s="10" t="s">
        <v>24</v>
      </c>
      <c r="O49" s="5">
        <v>1</v>
      </c>
      <c r="P49" s="76">
        <v>96.7</v>
      </c>
      <c r="Q49" s="23">
        <v>95.984999999999999</v>
      </c>
      <c r="R49" s="88">
        <f>100-4.1</f>
        <v>95.9</v>
      </c>
      <c r="S49" s="110">
        <v>96.4</v>
      </c>
      <c r="T49" s="73"/>
    </row>
    <row r="50" spans="1:20" ht="40.5" customHeight="1" x14ac:dyDescent="0.25">
      <c r="A50" s="24" t="s">
        <v>422</v>
      </c>
      <c r="B50" s="40"/>
      <c r="C50" s="24"/>
      <c r="D50" s="98" t="s">
        <v>419</v>
      </c>
      <c r="E50" s="98" t="s">
        <v>14</v>
      </c>
      <c r="F50" s="41">
        <v>15.43885</v>
      </c>
      <c r="G50" s="41">
        <v>-61.421529999999997</v>
      </c>
      <c r="H50" s="91" t="s">
        <v>423</v>
      </c>
      <c r="I50" s="102" t="s">
        <v>421</v>
      </c>
      <c r="J50" s="20"/>
      <c r="K50" s="20"/>
      <c r="L50" s="20" t="s">
        <v>31</v>
      </c>
      <c r="M50" s="8" t="s">
        <v>31</v>
      </c>
      <c r="N50" s="10" t="s">
        <v>24</v>
      </c>
      <c r="O50" s="98"/>
      <c r="P50" s="76"/>
      <c r="Q50" s="23"/>
      <c r="R50" s="88">
        <f>100-100</f>
        <v>0</v>
      </c>
      <c r="S50" s="110">
        <v>0</v>
      </c>
      <c r="T50" s="73"/>
    </row>
    <row r="51" spans="1:20" ht="40.5" customHeight="1" x14ac:dyDescent="0.25">
      <c r="A51" s="5" t="s">
        <v>215</v>
      </c>
      <c r="B51" s="21"/>
      <c r="C51" s="5" t="s">
        <v>215</v>
      </c>
      <c r="D51" s="21" t="s">
        <v>206</v>
      </c>
      <c r="E51" s="21" t="s">
        <v>174</v>
      </c>
      <c r="F51" s="29">
        <v>28.11</v>
      </c>
      <c r="G51" s="31">
        <v>-81.430000000000007</v>
      </c>
      <c r="H51" s="21" t="s">
        <v>216</v>
      </c>
      <c r="I51" s="21" t="s">
        <v>211</v>
      </c>
      <c r="J51" s="8"/>
      <c r="K51" s="8" t="s">
        <v>31</v>
      </c>
      <c r="L51" s="8" t="s">
        <v>31</v>
      </c>
      <c r="M51" s="8" t="s">
        <v>31</v>
      </c>
      <c r="N51" s="10" t="s">
        <v>24</v>
      </c>
      <c r="O51" s="3">
        <v>1</v>
      </c>
      <c r="P51" s="76">
        <v>100</v>
      </c>
      <c r="Q51" s="23">
        <v>99.046000000000006</v>
      </c>
      <c r="R51" s="88">
        <f>100-0.6</f>
        <v>99.4</v>
      </c>
      <c r="S51" s="110">
        <v>99.9</v>
      </c>
      <c r="T51" s="73"/>
    </row>
    <row r="52" spans="1:20" ht="40.5" customHeight="1" x14ac:dyDescent="0.25">
      <c r="A52" s="9" t="s">
        <v>182</v>
      </c>
      <c r="B52" s="21"/>
      <c r="C52" s="9" t="s">
        <v>183</v>
      </c>
      <c r="D52" s="21" t="s">
        <v>82</v>
      </c>
      <c r="E52" s="21" t="s">
        <v>174</v>
      </c>
      <c r="F52" s="29">
        <v>-51.6753</v>
      </c>
      <c r="G52" s="31">
        <v>-58.063699999999997</v>
      </c>
      <c r="H52" s="14" t="s">
        <v>184</v>
      </c>
      <c r="I52" s="14" t="s">
        <v>176</v>
      </c>
      <c r="J52" s="8" t="s">
        <v>31</v>
      </c>
      <c r="K52" s="8" t="s">
        <v>31</v>
      </c>
      <c r="L52" s="8" t="s">
        <v>31</v>
      </c>
      <c r="M52" s="8"/>
      <c r="N52" s="10" t="s">
        <v>24</v>
      </c>
      <c r="O52" s="3">
        <v>1</v>
      </c>
      <c r="P52" s="76">
        <v>100</v>
      </c>
      <c r="Q52" s="23">
        <v>69.575999999999993</v>
      </c>
      <c r="R52" s="88">
        <f>100-0.5</f>
        <v>99.5</v>
      </c>
      <c r="S52" s="76"/>
      <c r="T52" s="73"/>
    </row>
    <row r="53" spans="1:20" ht="40.5" customHeight="1" x14ac:dyDescent="0.25">
      <c r="A53" s="5" t="s">
        <v>185</v>
      </c>
      <c r="B53" s="5"/>
      <c r="C53" s="5" t="s">
        <v>185</v>
      </c>
      <c r="D53" s="5" t="s">
        <v>82</v>
      </c>
      <c r="E53" s="5" t="s">
        <v>174</v>
      </c>
      <c r="F53" s="28">
        <v>55.316000000000003</v>
      </c>
      <c r="G53" s="28">
        <v>-3.2050000000000001</v>
      </c>
      <c r="H53" s="13" t="s">
        <v>186</v>
      </c>
      <c r="I53" s="13" t="s">
        <v>176</v>
      </c>
      <c r="J53" s="8" t="s">
        <v>31</v>
      </c>
      <c r="K53" s="8" t="s">
        <v>31</v>
      </c>
      <c r="L53" s="8" t="s">
        <v>31</v>
      </c>
      <c r="M53" s="8"/>
      <c r="N53" s="10" t="s">
        <v>24</v>
      </c>
      <c r="O53" s="3">
        <v>1</v>
      </c>
      <c r="P53" s="76">
        <v>100</v>
      </c>
      <c r="Q53" s="23">
        <v>70.525000000000006</v>
      </c>
      <c r="R53" s="88">
        <f>100-0.7</f>
        <v>99.3</v>
      </c>
      <c r="S53" s="76"/>
      <c r="T53" s="73"/>
    </row>
    <row r="54" spans="1:20" ht="40.5" customHeight="1" x14ac:dyDescent="0.25">
      <c r="A54" s="9" t="s">
        <v>331</v>
      </c>
      <c r="B54" s="9" t="s">
        <v>329</v>
      </c>
      <c r="C54" s="17"/>
      <c r="D54" s="9" t="s">
        <v>150</v>
      </c>
      <c r="E54" s="5" t="s">
        <v>14</v>
      </c>
      <c r="F54" s="29">
        <v>12.195</v>
      </c>
      <c r="G54" s="30">
        <v>-84.300299999999993</v>
      </c>
      <c r="H54" s="16" t="s">
        <v>332</v>
      </c>
      <c r="I54" s="16" t="s">
        <v>327</v>
      </c>
      <c r="J54" s="8" t="s">
        <v>31</v>
      </c>
      <c r="K54" s="12" t="s">
        <v>153</v>
      </c>
      <c r="L54" s="8" t="s">
        <v>31</v>
      </c>
      <c r="M54" s="8" t="s">
        <v>31</v>
      </c>
      <c r="N54" s="10" t="s">
        <v>24</v>
      </c>
      <c r="O54" s="3">
        <v>1</v>
      </c>
      <c r="P54" s="76">
        <v>98.7</v>
      </c>
      <c r="Q54" s="23">
        <v>98.277000000000001</v>
      </c>
      <c r="R54" s="88">
        <f>100-1.6</f>
        <v>98.4</v>
      </c>
      <c r="S54" s="110">
        <v>98.7</v>
      </c>
      <c r="T54" s="73"/>
    </row>
    <row r="55" spans="1:20" ht="40.5" customHeight="1" x14ac:dyDescent="0.25">
      <c r="A55" s="5" t="s">
        <v>134</v>
      </c>
      <c r="B55" s="5" t="s">
        <v>135</v>
      </c>
      <c r="C55" s="21" t="s">
        <v>136</v>
      </c>
      <c r="D55" s="21" t="s">
        <v>137</v>
      </c>
      <c r="E55" s="5" t="s">
        <v>14</v>
      </c>
      <c r="F55" s="28">
        <v>14.74</v>
      </c>
      <c r="G55" s="28">
        <v>-61.14</v>
      </c>
      <c r="H55" s="15" t="s">
        <v>138</v>
      </c>
      <c r="I55" s="15" t="s">
        <v>139</v>
      </c>
      <c r="J55" s="8" t="s">
        <v>31</v>
      </c>
      <c r="K55" s="8" t="s">
        <v>31</v>
      </c>
      <c r="L55" s="8" t="s">
        <v>31</v>
      </c>
      <c r="M55" s="8" t="s">
        <v>31</v>
      </c>
      <c r="N55" s="10" t="s">
        <v>24</v>
      </c>
      <c r="O55" s="3">
        <v>1</v>
      </c>
      <c r="P55" s="76">
        <v>100</v>
      </c>
      <c r="Q55" s="23">
        <v>96.984999999999999</v>
      </c>
      <c r="R55" s="88">
        <f>100-2.3</f>
        <v>97.7</v>
      </c>
      <c r="S55" s="110">
        <v>99.6</v>
      </c>
      <c r="T55" s="73"/>
    </row>
    <row r="56" spans="1:20" ht="40.5" customHeight="1" x14ac:dyDescent="0.25">
      <c r="A56" s="16" t="s">
        <v>36</v>
      </c>
      <c r="B56" s="42" t="s">
        <v>37</v>
      </c>
      <c r="C56" s="4"/>
      <c r="D56" s="4" t="s">
        <v>28</v>
      </c>
      <c r="E56" s="4" t="s">
        <v>14</v>
      </c>
      <c r="F56" s="32">
        <v>1.58</v>
      </c>
      <c r="G56" s="32">
        <v>-75.650000000000006</v>
      </c>
      <c r="H56" s="61" t="s">
        <v>38</v>
      </c>
      <c r="I56" s="61" t="s">
        <v>30</v>
      </c>
      <c r="J56" s="8" t="s">
        <v>31</v>
      </c>
      <c r="K56" s="8"/>
      <c r="L56" s="8"/>
      <c r="M56" s="8"/>
      <c r="N56" s="10" t="s">
        <v>24</v>
      </c>
      <c r="O56" s="7"/>
      <c r="P56" s="76"/>
      <c r="Q56" s="23">
        <v>99.594999999999999</v>
      </c>
      <c r="R56" s="88"/>
      <c r="S56" s="76"/>
      <c r="T56" s="73"/>
    </row>
    <row r="57" spans="1:20" ht="40.5" customHeight="1" x14ac:dyDescent="0.25">
      <c r="A57" s="5" t="s">
        <v>115</v>
      </c>
      <c r="B57" s="5" t="s">
        <v>116</v>
      </c>
      <c r="C57" s="5" t="s">
        <v>112</v>
      </c>
      <c r="D57" s="5" t="s">
        <v>82</v>
      </c>
      <c r="E57" s="5" t="s">
        <v>14</v>
      </c>
      <c r="F57" s="5">
        <v>19.309999999999999</v>
      </c>
      <c r="G57" s="5">
        <v>-81.180000000000007</v>
      </c>
      <c r="H57" s="13" t="s">
        <v>117</v>
      </c>
      <c r="I57" s="13" t="s">
        <v>114</v>
      </c>
      <c r="J57" s="8" t="s">
        <v>31</v>
      </c>
      <c r="K57" s="8" t="s">
        <v>23</v>
      </c>
      <c r="L57" s="8" t="s">
        <v>31</v>
      </c>
      <c r="M57" s="8" t="s">
        <v>31</v>
      </c>
      <c r="N57" s="10" t="s">
        <v>24</v>
      </c>
      <c r="O57" s="3">
        <v>1</v>
      </c>
      <c r="P57" s="76"/>
      <c r="Q57" s="23">
        <v>0</v>
      </c>
      <c r="R57" s="88">
        <f>100-100</f>
        <v>0</v>
      </c>
      <c r="S57" s="110">
        <v>0</v>
      </c>
      <c r="T57" s="73"/>
    </row>
    <row r="58" spans="1:20" ht="40.5" customHeight="1" x14ac:dyDescent="0.25">
      <c r="A58" s="24" t="s">
        <v>424</v>
      </c>
      <c r="B58" s="40"/>
      <c r="C58" s="24"/>
      <c r="D58" s="98" t="s">
        <v>425</v>
      </c>
      <c r="E58" s="98" t="s">
        <v>14</v>
      </c>
      <c r="F58" s="41">
        <v>12.486000000000001</v>
      </c>
      <c r="G58" s="41">
        <v>-61.426000000000002</v>
      </c>
      <c r="H58" s="91" t="s">
        <v>426</v>
      </c>
      <c r="I58" s="102" t="s">
        <v>421</v>
      </c>
      <c r="J58" s="20"/>
      <c r="K58" s="20"/>
      <c r="L58" s="20"/>
      <c r="M58" s="8" t="s">
        <v>31</v>
      </c>
      <c r="N58" s="10" t="s">
        <v>24</v>
      </c>
      <c r="O58" s="98"/>
      <c r="P58" s="76"/>
      <c r="Q58" s="23"/>
      <c r="R58" s="88">
        <f>100-3.4</f>
        <v>96.6</v>
      </c>
      <c r="S58" s="110">
        <v>96.9</v>
      </c>
      <c r="T58" s="73"/>
    </row>
    <row r="59" spans="1:20" ht="40.5" customHeight="1" x14ac:dyDescent="0.25">
      <c r="A59" s="98" t="s">
        <v>372</v>
      </c>
      <c r="B59" s="40"/>
      <c r="C59" s="98" t="s">
        <v>266</v>
      </c>
      <c r="D59" s="24" t="s">
        <v>206</v>
      </c>
      <c r="E59" s="98" t="s">
        <v>14</v>
      </c>
      <c r="F59" s="38"/>
      <c r="G59" s="38"/>
      <c r="H59" s="98" t="s">
        <v>373</v>
      </c>
      <c r="I59" s="98" t="s">
        <v>353</v>
      </c>
      <c r="J59" s="12" t="s">
        <v>357</v>
      </c>
      <c r="K59" s="18" t="s">
        <v>31</v>
      </c>
      <c r="L59" s="20" t="s">
        <v>31</v>
      </c>
      <c r="M59" s="18" t="s">
        <v>31</v>
      </c>
      <c r="N59" s="10" t="s">
        <v>24</v>
      </c>
      <c r="O59" s="98"/>
      <c r="P59" s="76">
        <v>0</v>
      </c>
      <c r="Q59" s="23">
        <v>99.245999999999995</v>
      </c>
      <c r="R59" s="88">
        <f>100-2.4</f>
        <v>97.6</v>
      </c>
      <c r="S59" s="110">
        <v>99.2</v>
      </c>
      <c r="T59" s="73"/>
    </row>
    <row r="60" spans="1:20" ht="40.5" customHeight="1" x14ac:dyDescent="0.25">
      <c r="A60" s="4"/>
      <c r="B60" s="3"/>
      <c r="C60" s="4"/>
      <c r="D60" s="4" t="s">
        <v>76</v>
      </c>
      <c r="E60" s="4" t="s">
        <v>14</v>
      </c>
      <c r="F60" s="33">
        <v>7.8</v>
      </c>
      <c r="G60" s="33">
        <v>-81.25</v>
      </c>
      <c r="H60" s="58" t="s">
        <v>392</v>
      </c>
      <c r="I60" s="58" t="s">
        <v>391</v>
      </c>
      <c r="J60" s="8" t="s">
        <v>31</v>
      </c>
      <c r="K60" s="8"/>
      <c r="L60" s="8" t="s">
        <v>31</v>
      </c>
      <c r="M60" s="18"/>
      <c r="N60" s="10" t="s">
        <v>24</v>
      </c>
      <c r="O60" s="4"/>
      <c r="P60" s="76"/>
      <c r="Q60" s="23">
        <v>67.262</v>
      </c>
      <c r="R60" s="88">
        <f>100-33.5</f>
        <v>66.5</v>
      </c>
      <c r="S60" s="76"/>
      <c r="T60" s="73"/>
    </row>
    <row r="61" spans="1:20" ht="40.5" customHeight="1" x14ac:dyDescent="0.25">
      <c r="A61" s="5" t="s">
        <v>78</v>
      </c>
      <c r="B61" s="5"/>
      <c r="C61" s="5"/>
      <c r="D61" s="5" t="s">
        <v>78</v>
      </c>
      <c r="E61" s="5" t="s">
        <v>14</v>
      </c>
      <c r="F61" s="28">
        <v>12.13</v>
      </c>
      <c r="G61" s="28">
        <v>-61.65</v>
      </c>
      <c r="H61" s="15" t="s">
        <v>79</v>
      </c>
      <c r="I61" s="15" t="s">
        <v>71</v>
      </c>
      <c r="J61" s="8" t="s">
        <v>31</v>
      </c>
      <c r="K61" s="8" t="s">
        <v>31</v>
      </c>
      <c r="L61" s="8" t="s">
        <v>31</v>
      </c>
      <c r="M61" s="18" t="s">
        <v>31</v>
      </c>
      <c r="N61" s="10" t="s">
        <v>24</v>
      </c>
      <c r="O61" s="3">
        <v>1</v>
      </c>
      <c r="P61" s="76">
        <v>100</v>
      </c>
      <c r="Q61" s="23">
        <v>98.683999999999997</v>
      </c>
      <c r="R61" s="88">
        <f>100-0.8</f>
        <v>99.2</v>
      </c>
      <c r="S61" s="110">
        <v>99.9</v>
      </c>
      <c r="T61" s="73"/>
    </row>
    <row r="62" spans="1:20" ht="40.5" customHeight="1" x14ac:dyDescent="0.25">
      <c r="A62" s="5" t="s">
        <v>80</v>
      </c>
      <c r="B62" s="5"/>
      <c r="C62" s="5" t="s">
        <v>81</v>
      </c>
      <c r="D62" s="5" t="s">
        <v>82</v>
      </c>
      <c r="E62" s="5" t="s">
        <v>14</v>
      </c>
      <c r="F62" s="28">
        <v>21.51</v>
      </c>
      <c r="G62" s="28">
        <v>-71.13</v>
      </c>
      <c r="H62" s="54" t="s">
        <v>83</v>
      </c>
      <c r="I62" s="54" t="s">
        <v>71</v>
      </c>
      <c r="J62" s="8" t="s">
        <v>31</v>
      </c>
      <c r="K62" s="8" t="s">
        <v>31</v>
      </c>
      <c r="L62" s="8" t="s">
        <v>31</v>
      </c>
      <c r="M62" s="18" t="s">
        <v>31</v>
      </c>
      <c r="N62" s="10" t="s">
        <v>24</v>
      </c>
      <c r="O62" s="3">
        <v>1</v>
      </c>
      <c r="P62" s="76"/>
      <c r="Q62" s="23">
        <v>97.543000000000006</v>
      </c>
      <c r="R62" s="88">
        <f>100-1.7</f>
        <v>98.3</v>
      </c>
      <c r="S62" s="110">
        <v>99.4</v>
      </c>
      <c r="T62" s="73"/>
    </row>
    <row r="63" spans="1:20" ht="40.5" customHeight="1" x14ac:dyDescent="0.25">
      <c r="A63" s="5" t="s">
        <v>84</v>
      </c>
      <c r="B63" s="5"/>
      <c r="C63" s="5"/>
      <c r="D63" s="5" t="s">
        <v>85</v>
      </c>
      <c r="E63" s="5" t="s">
        <v>14</v>
      </c>
      <c r="F63" s="28">
        <v>19.93</v>
      </c>
      <c r="G63" s="28">
        <v>-75.11</v>
      </c>
      <c r="H63" s="58" t="s">
        <v>86</v>
      </c>
      <c r="I63" s="58" t="s">
        <v>71</v>
      </c>
      <c r="J63" s="8" t="s">
        <v>31</v>
      </c>
      <c r="K63" s="8" t="s">
        <v>31</v>
      </c>
      <c r="L63" s="8" t="s">
        <v>31</v>
      </c>
      <c r="M63" s="18" t="s">
        <v>31</v>
      </c>
      <c r="N63" s="10" t="s">
        <v>24</v>
      </c>
      <c r="O63" s="3">
        <v>1</v>
      </c>
      <c r="P63" s="76">
        <v>100</v>
      </c>
      <c r="Q63" s="23">
        <v>97.400999999999996</v>
      </c>
      <c r="R63" s="88">
        <f>100-1.6</f>
        <v>98.4</v>
      </c>
      <c r="S63" s="110">
        <v>99.9</v>
      </c>
      <c r="T63" s="73"/>
    </row>
    <row r="64" spans="1:20" customFormat="1" ht="30" x14ac:dyDescent="0.25">
      <c r="A64" s="5" t="s">
        <v>465</v>
      </c>
      <c r="B64" s="5" t="s">
        <v>466</v>
      </c>
      <c r="C64" s="21" t="s">
        <v>263</v>
      </c>
      <c r="D64" s="21" t="s">
        <v>263</v>
      </c>
      <c r="E64" s="5" t="s">
        <v>14</v>
      </c>
      <c r="F64" s="5">
        <v>10.637700000000001</v>
      </c>
      <c r="G64" s="34">
        <v>-62.208199999999998</v>
      </c>
      <c r="H64" s="71" t="s">
        <v>467</v>
      </c>
      <c r="I64" s="47" t="s">
        <v>458</v>
      </c>
      <c r="J64" s="12" t="s">
        <v>357</v>
      </c>
      <c r="K64" s="8" t="s">
        <v>31</v>
      </c>
      <c r="L64" s="8" t="s">
        <v>31</v>
      </c>
      <c r="M64" s="8" t="s">
        <v>31</v>
      </c>
      <c r="N64" s="10" t="s">
        <v>24</v>
      </c>
      <c r="O64" s="3">
        <v>1</v>
      </c>
      <c r="P64" s="76">
        <v>0</v>
      </c>
      <c r="Q64" s="23"/>
      <c r="R64" s="88">
        <f>100-3.3</f>
        <v>96.7</v>
      </c>
      <c r="S64" s="76"/>
      <c r="T64" s="73"/>
    </row>
    <row r="65" spans="1:20" ht="40.5" customHeight="1" x14ac:dyDescent="0.25">
      <c r="A65" s="5" t="s">
        <v>481</v>
      </c>
      <c r="B65" s="5"/>
      <c r="C65" s="21"/>
      <c r="D65" s="21" t="s">
        <v>482</v>
      </c>
      <c r="E65" s="5" t="s">
        <v>14</v>
      </c>
      <c r="F65" s="5">
        <v>12.18</v>
      </c>
      <c r="G65" s="34">
        <v>-68.959999999999994</v>
      </c>
      <c r="H65" s="5" t="s">
        <v>483</v>
      </c>
      <c r="I65" s="5" t="s">
        <v>484</v>
      </c>
      <c r="J65" s="25" t="s">
        <v>485</v>
      </c>
      <c r="K65" s="12" t="s">
        <v>153</v>
      </c>
      <c r="L65" s="25" t="s">
        <v>486</v>
      </c>
      <c r="M65" s="18" t="s">
        <v>31</v>
      </c>
      <c r="N65" s="10" t="s">
        <v>24</v>
      </c>
      <c r="O65" s="5">
        <v>1</v>
      </c>
      <c r="P65" s="76">
        <v>100</v>
      </c>
      <c r="Q65" s="23">
        <v>0</v>
      </c>
      <c r="R65" s="88">
        <f>100-100</f>
        <v>0</v>
      </c>
      <c r="S65" s="110">
        <v>99.9</v>
      </c>
      <c r="T65" s="73"/>
    </row>
    <row r="66" spans="1:20" ht="40.5" customHeight="1" x14ac:dyDescent="0.25">
      <c r="A66" s="5" t="s">
        <v>140</v>
      </c>
      <c r="B66" s="5"/>
      <c r="C66" s="5"/>
      <c r="D66" s="5" t="s">
        <v>141</v>
      </c>
      <c r="E66" s="5" t="s">
        <v>14</v>
      </c>
      <c r="F66" s="28">
        <v>10</v>
      </c>
      <c r="G66" s="28">
        <v>-84.11</v>
      </c>
      <c r="H66" s="58" t="s">
        <v>142</v>
      </c>
      <c r="I66" s="58" t="s">
        <v>139</v>
      </c>
      <c r="J66" s="8" t="s">
        <v>31</v>
      </c>
      <c r="K66" s="8" t="s">
        <v>31</v>
      </c>
      <c r="L66" s="8" t="s">
        <v>31</v>
      </c>
      <c r="M66" s="18" t="s">
        <v>31</v>
      </c>
      <c r="N66" s="10" t="s">
        <v>24</v>
      </c>
      <c r="O66" s="3">
        <v>1</v>
      </c>
      <c r="P66" s="76">
        <v>100</v>
      </c>
      <c r="Q66" s="23">
        <v>98.477000000000004</v>
      </c>
      <c r="R66" s="88">
        <f>100-1.1</f>
        <v>98.9</v>
      </c>
      <c r="S66" s="110">
        <v>99.6</v>
      </c>
      <c r="T66" s="73"/>
    </row>
    <row r="67" spans="1:20" ht="40.5" customHeight="1" x14ac:dyDescent="0.25">
      <c r="A67" s="9" t="s">
        <v>39</v>
      </c>
      <c r="B67" s="9" t="s">
        <v>40</v>
      </c>
      <c r="C67" s="5"/>
      <c r="D67" s="5" t="s">
        <v>28</v>
      </c>
      <c r="E67" s="5" t="s">
        <v>14</v>
      </c>
      <c r="F67" s="29">
        <v>6.19</v>
      </c>
      <c r="G67" s="29">
        <v>-75.53</v>
      </c>
      <c r="H67" s="14" t="s">
        <v>41</v>
      </c>
      <c r="I67" s="14" t="s">
        <v>30</v>
      </c>
      <c r="J67" s="8" t="s">
        <v>31</v>
      </c>
      <c r="K67" s="8" t="s">
        <v>31</v>
      </c>
      <c r="L67" s="8" t="s">
        <v>31</v>
      </c>
      <c r="M67" s="8"/>
      <c r="N67" s="10" t="s">
        <v>24</v>
      </c>
      <c r="O67" s="3">
        <v>1</v>
      </c>
      <c r="P67" s="76">
        <v>100</v>
      </c>
      <c r="Q67" s="23">
        <v>96.394999999999996</v>
      </c>
      <c r="R67" s="88">
        <f>100-3.3</f>
        <v>96.7</v>
      </c>
      <c r="S67" s="76"/>
      <c r="T67" s="73"/>
    </row>
    <row r="68" spans="1:20" ht="40.5" customHeight="1" x14ac:dyDescent="0.25">
      <c r="A68" s="9" t="s">
        <v>25</v>
      </c>
      <c r="B68" s="9" t="s">
        <v>26</v>
      </c>
      <c r="C68" s="9"/>
      <c r="D68" s="9" t="s">
        <v>20</v>
      </c>
      <c r="E68" s="5" t="s">
        <v>14</v>
      </c>
      <c r="F68" s="5">
        <v>19.152000000000001</v>
      </c>
      <c r="G68" s="5">
        <v>-72.002600000000001</v>
      </c>
      <c r="H68" s="61" t="s">
        <v>27</v>
      </c>
      <c r="I68" s="61" t="s">
        <v>22</v>
      </c>
      <c r="J68" s="8"/>
      <c r="K68" s="8" t="s">
        <v>23</v>
      </c>
      <c r="L68" s="8" t="s">
        <v>23</v>
      </c>
      <c r="M68" s="8" t="s">
        <v>23</v>
      </c>
      <c r="N68" s="10" t="s">
        <v>24</v>
      </c>
      <c r="O68" s="3">
        <v>1</v>
      </c>
      <c r="P68" s="76"/>
      <c r="Q68" s="23"/>
      <c r="R68" s="88">
        <f>100-100</f>
        <v>0</v>
      </c>
      <c r="S68" s="110">
        <v>0</v>
      </c>
      <c r="T68" s="73"/>
    </row>
    <row r="69" spans="1:20" ht="40.5" customHeight="1" x14ac:dyDescent="0.25">
      <c r="A69" s="5" t="s">
        <v>217</v>
      </c>
      <c r="B69" s="21"/>
      <c r="C69" s="5" t="s">
        <v>218</v>
      </c>
      <c r="D69" s="21" t="s">
        <v>206</v>
      </c>
      <c r="E69" s="21" t="s">
        <v>174</v>
      </c>
      <c r="F69" s="28">
        <v>29.9618</v>
      </c>
      <c r="G69" s="28">
        <v>-95.838399999999993</v>
      </c>
      <c r="H69" s="58" t="s">
        <v>219</v>
      </c>
      <c r="I69" s="92" t="s">
        <v>211</v>
      </c>
      <c r="J69" s="56"/>
      <c r="K69" s="56"/>
      <c r="L69" s="56"/>
      <c r="M69" s="56"/>
      <c r="N69" s="23"/>
      <c r="O69" s="23"/>
      <c r="P69" s="76">
        <v>100</v>
      </c>
      <c r="Q69" s="23">
        <v>96.525999999999996</v>
      </c>
      <c r="R69" s="88">
        <f>100-2</f>
        <v>98</v>
      </c>
      <c r="S69" s="110">
        <v>99.7</v>
      </c>
      <c r="T69" s="73"/>
    </row>
    <row r="70" spans="1:20" ht="40.5" customHeight="1" x14ac:dyDescent="0.25">
      <c r="A70" s="9" t="s">
        <v>187</v>
      </c>
      <c r="B70" s="21"/>
      <c r="C70" s="9" t="s">
        <v>188</v>
      </c>
      <c r="D70" s="21" t="s">
        <v>82</v>
      </c>
      <c r="E70" s="21" t="s">
        <v>174</v>
      </c>
      <c r="F70" s="21">
        <v>-54.28</v>
      </c>
      <c r="G70" s="21">
        <v>-36.487000000000002</v>
      </c>
      <c r="H70" s="14" t="s">
        <v>189</v>
      </c>
      <c r="I70" s="65" t="s">
        <v>176</v>
      </c>
      <c r="J70" s="57"/>
      <c r="K70" s="57"/>
      <c r="L70" s="57"/>
      <c r="M70" s="57"/>
      <c r="N70" s="23"/>
      <c r="O70" s="23"/>
      <c r="P70" s="76">
        <v>100</v>
      </c>
      <c r="Q70" s="23">
        <v>53.938000000000002</v>
      </c>
      <c r="R70" s="88">
        <f>100-22.1</f>
        <v>77.900000000000006</v>
      </c>
      <c r="S70" s="76"/>
      <c r="T70" s="73"/>
    </row>
    <row r="71" spans="1:20" ht="40.5" customHeight="1" x14ac:dyDescent="0.25">
      <c r="A71" s="5" t="s">
        <v>167</v>
      </c>
      <c r="B71" s="5" t="s">
        <v>167</v>
      </c>
      <c r="C71" s="5"/>
      <c r="D71" s="5" t="s">
        <v>155</v>
      </c>
      <c r="E71" s="5" t="s">
        <v>168</v>
      </c>
      <c r="F71" s="5">
        <v>15.32</v>
      </c>
      <c r="G71" s="5">
        <v>-91.5</v>
      </c>
      <c r="H71" s="55" t="s">
        <v>169</v>
      </c>
      <c r="I71" s="51" t="s">
        <v>157</v>
      </c>
      <c r="J71" s="8" t="s">
        <v>31</v>
      </c>
      <c r="K71" s="8"/>
      <c r="L71" s="8" t="s">
        <v>31</v>
      </c>
      <c r="M71" s="8" t="s">
        <v>31</v>
      </c>
      <c r="N71" s="10" t="s">
        <v>24</v>
      </c>
      <c r="O71" s="3">
        <v>1</v>
      </c>
      <c r="P71" s="76"/>
      <c r="Q71" s="23">
        <v>79.447999999999993</v>
      </c>
      <c r="R71" s="88">
        <f>100-14.4</f>
        <v>85.6</v>
      </c>
      <c r="S71" s="110">
        <v>85.8</v>
      </c>
      <c r="T71" s="73"/>
    </row>
    <row r="72" spans="1:20" ht="40.5" customHeight="1" x14ac:dyDescent="0.25">
      <c r="A72" s="5" t="s">
        <v>374</v>
      </c>
      <c r="B72" s="21"/>
      <c r="C72" s="5" t="s">
        <v>266</v>
      </c>
      <c r="D72" s="21" t="s">
        <v>206</v>
      </c>
      <c r="E72" s="5" t="s">
        <v>14</v>
      </c>
      <c r="F72" s="28">
        <v>18.14</v>
      </c>
      <c r="G72" s="28">
        <v>-65.849999999999994</v>
      </c>
      <c r="H72" s="58" t="s">
        <v>375</v>
      </c>
      <c r="I72" s="61" t="s">
        <v>353</v>
      </c>
      <c r="J72" s="8" t="s">
        <v>31</v>
      </c>
      <c r="K72" s="8" t="s">
        <v>31</v>
      </c>
      <c r="L72" s="8" t="s">
        <v>31</v>
      </c>
      <c r="M72" s="8"/>
      <c r="N72" s="10" t="s">
        <v>24</v>
      </c>
      <c r="O72" s="3">
        <v>1</v>
      </c>
      <c r="P72" s="76">
        <v>97</v>
      </c>
      <c r="Q72" s="23">
        <v>96.921000000000006</v>
      </c>
      <c r="R72" s="88">
        <f>100-4.4</f>
        <v>95.6</v>
      </c>
      <c r="S72" s="110">
        <v>97.2</v>
      </c>
      <c r="T72" s="73"/>
    </row>
    <row r="73" spans="1:20" ht="40.5" customHeight="1" x14ac:dyDescent="0.25">
      <c r="A73" s="9" t="s">
        <v>343</v>
      </c>
      <c r="B73" s="9" t="s">
        <v>344</v>
      </c>
      <c r="C73" s="9"/>
      <c r="D73" s="9" t="s">
        <v>141</v>
      </c>
      <c r="E73" s="5" t="s">
        <v>14</v>
      </c>
      <c r="F73" s="5">
        <v>10.713699999999999</v>
      </c>
      <c r="G73" s="3">
        <v>-85.595399999999998</v>
      </c>
      <c r="H73" s="61" t="s">
        <v>345</v>
      </c>
      <c r="I73" s="58" t="s">
        <v>339</v>
      </c>
      <c r="J73" s="12" t="s">
        <v>357</v>
      </c>
      <c r="K73" s="8" t="s">
        <v>31</v>
      </c>
      <c r="L73" s="8" t="s">
        <v>31</v>
      </c>
      <c r="M73" s="8" t="s">
        <v>31</v>
      </c>
      <c r="N73" s="10" t="s">
        <v>24</v>
      </c>
      <c r="O73" s="3">
        <v>1</v>
      </c>
      <c r="P73" s="76">
        <v>0</v>
      </c>
      <c r="Q73" s="23">
        <v>0</v>
      </c>
      <c r="R73" s="88"/>
      <c r="S73" s="76"/>
      <c r="T73" s="73"/>
    </row>
    <row r="74" spans="1:20" customFormat="1" ht="30" x14ac:dyDescent="0.25">
      <c r="A74" s="98" t="s">
        <v>469</v>
      </c>
      <c r="B74" s="37" t="s">
        <v>469</v>
      </c>
      <c r="C74" s="24" t="s">
        <v>263</v>
      </c>
      <c r="D74" s="24" t="s">
        <v>263</v>
      </c>
      <c r="E74" s="98" t="s">
        <v>14</v>
      </c>
      <c r="F74" s="38">
        <v>15.66</v>
      </c>
      <c r="G74" s="38">
        <v>-63.62</v>
      </c>
      <c r="H74" s="107" t="s">
        <v>470</v>
      </c>
      <c r="I74" s="108" t="s">
        <v>458</v>
      </c>
      <c r="J74" s="8" t="s">
        <v>31</v>
      </c>
      <c r="K74" s="8" t="s">
        <v>23</v>
      </c>
      <c r="L74" s="8"/>
      <c r="M74" s="8" t="s">
        <v>23</v>
      </c>
      <c r="N74" s="10" t="s">
        <v>24</v>
      </c>
      <c r="O74" s="3">
        <v>1</v>
      </c>
      <c r="P74" s="76"/>
      <c r="Q74" s="23"/>
      <c r="R74" s="88"/>
      <c r="S74" s="76"/>
      <c r="T74" s="73"/>
    </row>
    <row r="75" spans="1:20" customFormat="1" ht="30" x14ac:dyDescent="0.25">
      <c r="A75" s="98" t="s">
        <v>414</v>
      </c>
      <c r="B75" s="37"/>
      <c r="C75" s="98"/>
      <c r="D75" s="98" t="s">
        <v>141</v>
      </c>
      <c r="E75" s="98" t="s">
        <v>168</v>
      </c>
      <c r="F75" s="40" t="s">
        <v>415</v>
      </c>
      <c r="G75" s="40" t="s">
        <v>416</v>
      </c>
      <c r="H75" s="105" t="s">
        <v>417</v>
      </c>
      <c r="I75" s="59" t="s">
        <v>405</v>
      </c>
      <c r="J75" s="8" t="s">
        <v>31</v>
      </c>
      <c r="K75" s="8"/>
      <c r="L75" s="8" t="s">
        <v>31</v>
      </c>
      <c r="M75" s="8" t="s">
        <v>31</v>
      </c>
      <c r="N75" s="10" t="s">
        <v>24</v>
      </c>
      <c r="O75" s="3">
        <v>1</v>
      </c>
      <c r="P75" s="76"/>
      <c r="Q75" s="23"/>
      <c r="R75" s="88"/>
      <c r="S75" s="76"/>
      <c r="T75" s="73"/>
    </row>
    <row r="76" spans="1:20" ht="40.5" customHeight="1" x14ac:dyDescent="0.25">
      <c r="A76" s="5" t="s">
        <v>376</v>
      </c>
      <c r="B76" s="21"/>
      <c r="C76" s="5" t="s">
        <v>266</v>
      </c>
      <c r="D76" s="21" t="s">
        <v>206</v>
      </c>
      <c r="E76" s="5" t="s">
        <v>14</v>
      </c>
      <c r="F76" s="28">
        <v>17.89</v>
      </c>
      <c r="G76" s="28">
        <v>-66.52</v>
      </c>
      <c r="H76" s="67" t="s">
        <v>377</v>
      </c>
      <c r="I76" s="61" t="s">
        <v>353</v>
      </c>
      <c r="J76" s="8"/>
      <c r="K76" s="8"/>
      <c r="L76" s="8"/>
      <c r="M76" s="8"/>
      <c r="N76" s="3" t="s">
        <v>17</v>
      </c>
      <c r="O76" s="3">
        <v>2</v>
      </c>
      <c r="P76" s="76">
        <v>99.4</v>
      </c>
      <c r="Q76" s="23">
        <v>99.46</v>
      </c>
      <c r="R76" s="88">
        <f>100-2</f>
        <v>98</v>
      </c>
      <c r="S76" s="110">
        <v>99.6</v>
      </c>
      <c r="T76" s="73"/>
    </row>
    <row r="77" spans="1:20" ht="40.5" customHeight="1" x14ac:dyDescent="0.25">
      <c r="A77" s="5" t="s">
        <v>501</v>
      </c>
      <c r="B77" s="5" t="s">
        <v>135</v>
      </c>
      <c r="C77" s="21" t="s">
        <v>136</v>
      </c>
      <c r="D77" s="21" t="s">
        <v>137</v>
      </c>
      <c r="E77" s="5" t="s">
        <v>14</v>
      </c>
      <c r="F77" s="39">
        <v>14.77</v>
      </c>
      <c r="G77" s="39">
        <v>-60.88</v>
      </c>
      <c r="H77" s="54" t="s">
        <v>502</v>
      </c>
      <c r="I77" s="55" t="s">
        <v>490</v>
      </c>
      <c r="J77" s="8" t="s">
        <v>31</v>
      </c>
      <c r="K77" s="8" t="s">
        <v>23</v>
      </c>
      <c r="L77" s="8"/>
      <c r="M77" s="8"/>
      <c r="N77" s="10" t="s">
        <v>24</v>
      </c>
      <c r="O77" s="3">
        <v>1</v>
      </c>
      <c r="P77" s="76">
        <v>32.700000000000003</v>
      </c>
      <c r="Q77" s="23"/>
      <c r="R77" s="88">
        <f>100-52.2</f>
        <v>47.8</v>
      </c>
      <c r="S77" s="110">
        <v>51.1</v>
      </c>
      <c r="T77" s="73"/>
    </row>
    <row r="78" spans="1:20" ht="40.5" customHeight="1" x14ac:dyDescent="0.25">
      <c r="A78" s="5" t="s">
        <v>378</v>
      </c>
      <c r="B78" s="5"/>
      <c r="C78" s="5" t="s">
        <v>266</v>
      </c>
      <c r="D78" s="21" t="s">
        <v>206</v>
      </c>
      <c r="E78" s="5" t="s">
        <v>14</v>
      </c>
      <c r="F78" s="28">
        <v>18.11</v>
      </c>
      <c r="G78" s="28">
        <v>-67.91</v>
      </c>
      <c r="H78" s="15" t="s">
        <v>379</v>
      </c>
      <c r="I78" s="15" t="s">
        <v>353</v>
      </c>
      <c r="J78" s="8" t="s">
        <v>31</v>
      </c>
      <c r="K78" s="12" t="s">
        <v>153</v>
      </c>
      <c r="L78" s="8" t="s">
        <v>31</v>
      </c>
      <c r="M78" s="8" t="s">
        <v>31</v>
      </c>
      <c r="N78" s="10" t="s">
        <v>24</v>
      </c>
      <c r="O78" s="5">
        <v>1</v>
      </c>
      <c r="P78" s="76">
        <v>0</v>
      </c>
      <c r="Q78" s="23">
        <v>0</v>
      </c>
      <c r="R78" s="88"/>
      <c r="S78" s="76"/>
      <c r="T78" s="73"/>
    </row>
    <row r="79" spans="1:20" ht="40.5" customHeight="1" x14ac:dyDescent="0.25">
      <c r="A79" s="5" t="s">
        <v>161</v>
      </c>
      <c r="B79" s="5" t="s">
        <v>162</v>
      </c>
      <c r="C79" s="5"/>
      <c r="D79" s="5" t="s">
        <v>155</v>
      </c>
      <c r="E79" s="5" t="s">
        <v>14</v>
      </c>
      <c r="F79" s="5">
        <v>15.73</v>
      </c>
      <c r="G79" s="5">
        <v>-88.58</v>
      </c>
      <c r="H79" s="61" t="s">
        <v>163</v>
      </c>
      <c r="I79" s="58" t="s">
        <v>157</v>
      </c>
      <c r="J79" s="12" t="s">
        <v>357</v>
      </c>
      <c r="K79" s="8" t="s">
        <v>31</v>
      </c>
      <c r="L79" s="8"/>
      <c r="M79" s="8"/>
      <c r="N79" s="10" t="s">
        <v>24</v>
      </c>
      <c r="O79" s="3">
        <v>1</v>
      </c>
      <c r="P79" s="76"/>
      <c r="Q79" s="23">
        <v>72.844999999999999</v>
      </c>
      <c r="R79" s="88"/>
      <c r="S79" s="76"/>
      <c r="T79" s="73"/>
    </row>
    <row r="80" spans="1:20" ht="40.5" customHeight="1" x14ac:dyDescent="0.25">
      <c r="A80" s="5" t="s">
        <v>471</v>
      </c>
      <c r="B80" s="5" t="s">
        <v>472</v>
      </c>
      <c r="C80" s="21" t="s">
        <v>263</v>
      </c>
      <c r="D80" s="21" t="s">
        <v>263</v>
      </c>
      <c r="E80" s="5" t="s">
        <v>14</v>
      </c>
      <c r="F80" s="5">
        <v>11.087</v>
      </c>
      <c r="G80" s="34">
        <v>-68.828999999999994</v>
      </c>
      <c r="H80" s="60" t="s">
        <v>473</v>
      </c>
      <c r="I80" s="50" t="s">
        <v>458</v>
      </c>
      <c r="J80" s="8"/>
      <c r="K80" s="8"/>
      <c r="L80" s="8"/>
      <c r="M80" s="8"/>
      <c r="N80" s="3" t="s">
        <v>17</v>
      </c>
      <c r="O80" s="3">
        <v>1</v>
      </c>
      <c r="P80" s="76"/>
      <c r="Q80" s="23">
        <v>42.429000000000002</v>
      </c>
      <c r="R80" s="88">
        <f>100-52.1</f>
        <v>47.9</v>
      </c>
      <c r="S80" s="110">
        <v>39.700000000000003</v>
      </c>
      <c r="T80" s="73"/>
    </row>
    <row r="81" spans="1:20" ht="40.5" customHeight="1" x14ac:dyDescent="0.25">
      <c r="A81" s="21"/>
      <c r="B81" s="21"/>
      <c r="C81" s="21"/>
      <c r="D81" s="21" t="s">
        <v>20</v>
      </c>
      <c r="E81" s="5" t="s">
        <v>14</v>
      </c>
      <c r="F81" s="21">
        <v>18.239999999999998</v>
      </c>
      <c r="G81" s="21">
        <v>-72.52</v>
      </c>
      <c r="H81" s="67" t="s">
        <v>60</v>
      </c>
      <c r="I81" s="61" t="s">
        <v>61</v>
      </c>
      <c r="J81" s="8" t="s">
        <v>31</v>
      </c>
      <c r="K81" s="8" t="s">
        <v>23</v>
      </c>
      <c r="L81" s="8"/>
      <c r="M81" s="8"/>
      <c r="N81" s="10" t="s">
        <v>24</v>
      </c>
      <c r="O81" s="3">
        <v>1</v>
      </c>
      <c r="P81" s="76"/>
      <c r="Q81" s="23"/>
      <c r="R81" s="88">
        <f>100-100</f>
        <v>0</v>
      </c>
      <c r="S81" s="110">
        <v>0</v>
      </c>
      <c r="T81" s="73"/>
    </row>
    <row r="82" spans="1:20" customFormat="1" ht="30" x14ac:dyDescent="0.25">
      <c r="A82" s="5" t="s">
        <v>126</v>
      </c>
      <c r="B82" s="5"/>
      <c r="C82" s="5"/>
      <c r="D82" s="5" t="s">
        <v>93</v>
      </c>
      <c r="E82" s="5" t="s">
        <v>14</v>
      </c>
      <c r="F82" s="28">
        <v>18.491</v>
      </c>
      <c r="G82" s="28">
        <v>-71.850700000000003</v>
      </c>
      <c r="H82" s="59" t="s">
        <v>127</v>
      </c>
      <c r="I82" s="103" t="s">
        <v>125</v>
      </c>
      <c r="J82" s="12" t="s">
        <v>31</v>
      </c>
      <c r="K82" s="12" t="s">
        <v>23</v>
      </c>
      <c r="L82" s="8" t="s">
        <v>23</v>
      </c>
      <c r="M82" s="8" t="s">
        <v>23</v>
      </c>
      <c r="N82" s="10" t="s">
        <v>24</v>
      </c>
      <c r="O82" s="3">
        <v>1</v>
      </c>
      <c r="P82" s="76"/>
      <c r="Q82" s="23"/>
      <c r="R82" s="88"/>
      <c r="S82" s="76"/>
      <c r="T82" s="73"/>
    </row>
    <row r="83" spans="1:20" ht="40.5" customHeight="1" x14ac:dyDescent="0.25">
      <c r="A83" s="5" t="s">
        <v>299</v>
      </c>
      <c r="B83" s="5" t="s">
        <v>300</v>
      </c>
      <c r="C83" s="5"/>
      <c r="D83" s="5" t="s">
        <v>147</v>
      </c>
      <c r="E83" s="5" t="s">
        <v>14</v>
      </c>
      <c r="F83" s="28">
        <v>20.7</v>
      </c>
      <c r="G83" s="28">
        <v>-100.45</v>
      </c>
      <c r="H83" s="58" t="s">
        <v>301</v>
      </c>
      <c r="I83" s="67" t="s">
        <v>302</v>
      </c>
      <c r="J83" s="8" t="s">
        <v>31</v>
      </c>
      <c r="K83" s="12"/>
      <c r="L83" s="12" t="s">
        <v>31</v>
      </c>
      <c r="M83" s="12" t="s">
        <v>31</v>
      </c>
      <c r="N83" s="10" t="s">
        <v>24</v>
      </c>
      <c r="O83" s="3">
        <v>1</v>
      </c>
      <c r="P83" s="76"/>
      <c r="Q83" s="23"/>
      <c r="R83" s="88">
        <f>100-100</f>
        <v>0</v>
      </c>
      <c r="S83" s="76"/>
      <c r="T83" s="73"/>
    </row>
    <row r="84" spans="1:20" ht="40.5" customHeight="1" x14ac:dyDescent="0.25">
      <c r="A84" s="5" t="s">
        <v>199</v>
      </c>
      <c r="B84" s="5"/>
      <c r="C84" s="5"/>
      <c r="D84" s="5" t="s">
        <v>141</v>
      </c>
      <c r="E84" s="5" t="s">
        <v>14</v>
      </c>
      <c r="F84" s="28">
        <v>10.29</v>
      </c>
      <c r="G84" s="28">
        <v>-84.95</v>
      </c>
      <c r="H84" s="58" t="s">
        <v>200</v>
      </c>
      <c r="I84" s="58" t="s">
        <v>176</v>
      </c>
      <c r="J84" s="8"/>
      <c r="K84" s="8" t="s">
        <v>23</v>
      </c>
      <c r="L84" s="8" t="s">
        <v>23</v>
      </c>
      <c r="M84" s="8" t="s">
        <v>31</v>
      </c>
      <c r="N84" s="10" t="s">
        <v>24</v>
      </c>
      <c r="O84" s="3"/>
      <c r="P84" s="76">
        <v>100</v>
      </c>
      <c r="Q84" s="23">
        <v>69.132000000000005</v>
      </c>
      <c r="R84" s="88">
        <f>100-2.4</f>
        <v>97.6</v>
      </c>
      <c r="S84" s="110">
        <v>98.7</v>
      </c>
      <c r="T84" s="73"/>
    </row>
    <row r="85" spans="1:20" ht="40.5" customHeight="1" x14ac:dyDescent="0.25">
      <c r="A85" s="5" t="s">
        <v>220</v>
      </c>
      <c r="B85" s="5"/>
      <c r="C85" s="5"/>
      <c r="D85" s="5" t="s">
        <v>220</v>
      </c>
      <c r="E85" s="5" t="s">
        <v>174</v>
      </c>
      <c r="F85" s="28">
        <v>-1.1268</v>
      </c>
      <c r="G85" s="28">
        <v>37.252299999999998</v>
      </c>
      <c r="H85" s="54" t="s">
        <v>221</v>
      </c>
      <c r="I85" s="54" t="s">
        <v>211</v>
      </c>
      <c r="J85" s="8"/>
      <c r="K85" s="8" t="s">
        <v>23</v>
      </c>
      <c r="L85" s="8" t="s">
        <v>31</v>
      </c>
      <c r="M85" s="8"/>
      <c r="N85" s="10" t="s">
        <v>24</v>
      </c>
      <c r="O85" s="3">
        <v>1</v>
      </c>
      <c r="P85" s="76">
        <v>100</v>
      </c>
      <c r="Q85" s="23">
        <v>81.19</v>
      </c>
      <c r="R85" s="88">
        <f>100-1</f>
        <v>99</v>
      </c>
      <c r="S85" s="76"/>
      <c r="T85" s="73"/>
    </row>
    <row r="86" spans="1:20" ht="40.5" customHeight="1" x14ac:dyDescent="0.25">
      <c r="A86" s="5" t="s">
        <v>222</v>
      </c>
      <c r="B86" s="5"/>
      <c r="C86" s="5"/>
      <c r="D86" s="5" t="s">
        <v>223</v>
      </c>
      <c r="E86" s="5" t="s">
        <v>174</v>
      </c>
      <c r="F86" s="28">
        <v>59.649000000000001</v>
      </c>
      <c r="G86" s="28">
        <v>9.5980000000000008</v>
      </c>
      <c r="H86" s="13" t="s">
        <v>224</v>
      </c>
      <c r="I86" s="54" t="s">
        <v>211</v>
      </c>
      <c r="J86" s="8" t="s">
        <v>31</v>
      </c>
      <c r="K86" s="8" t="s">
        <v>31</v>
      </c>
      <c r="L86" s="8" t="s">
        <v>31</v>
      </c>
      <c r="M86" s="8" t="s">
        <v>31</v>
      </c>
      <c r="N86" s="10" t="s">
        <v>24</v>
      </c>
      <c r="O86" s="3">
        <v>1</v>
      </c>
      <c r="P86" s="76">
        <v>100</v>
      </c>
      <c r="Q86" s="23">
        <v>91.828999999999994</v>
      </c>
      <c r="R86" s="88">
        <f>100-0.2</f>
        <v>99.8</v>
      </c>
      <c r="S86" s="76"/>
      <c r="T86" s="73"/>
    </row>
    <row r="87" spans="1:20" ht="40.5" customHeight="1" x14ac:dyDescent="0.25">
      <c r="A87" s="9" t="s">
        <v>453</v>
      </c>
      <c r="B87" s="21"/>
      <c r="C87" s="9" t="s">
        <v>218</v>
      </c>
      <c r="D87" s="9" t="s">
        <v>206</v>
      </c>
      <c r="E87" s="9" t="s">
        <v>14</v>
      </c>
      <c r="F87" s="21">
        <v>27.545999999999999</v>
      </c>
      <c r="G87" s="21">
        <v>-97.893000000000001</v>
      </c>
      <c r="H87" s="89" t="s">
        <v>454</v>
      </c>
      <c r="I87" s="58" t="s">
        <v>452</v>
      </c>
      <c r="J87" s="8" t="s">
        <v>31</v>
      </c>
      <c r="K87" s="8" t="s">
        <v>31</v>
      </c>
      <c r="L87" s="8"/>
      <c r="M87" s="8"/>
      <c r="N87" s="10" t="s">
        <v>24</v>
      </c>
      <c r="O87" s="3">
        <v>1</v>
      </c>
      <c r="P87" s="76">
        <v>100</v>
      </c>
      <c r="Q87" s="23">
        <v>99.088999999999999</v>
      </c>
      <c r="R87" s="88">
        <f>100-0.5</f>
        <v>99.5</v>
      </c>
      <c r="S87" s="110">
        <v>99.9</v>
      </c>
      <c r="T87" s="73"/>
    </row>
    <row r="88" spans="1:20" ht="40.5" customHeight="1" x14ac:dyDescent="0.25">
      <c r="A88" s="4"/>
      <c r="B88" s="3"/>
      <c r="C88" s="4"/>
      <c r="D88" s="4" t="s">
        <v>28</v>
      </c>
      <c r="E88" s="4" t="s">
        <v>14</v>
      </c>
      <c r="F88" s="33">
        <v>8.86</v>
      </c>
      <c r="G88" s="33">
        <v>-76.37</v>
      </c>
      <c r="H88" s="59" t="s">
        <v>42</v>
      </c>
      <c r="I88" s="59" t="s">
        <v>30</v>
      </c>
      <c r="J88" s="8" t="s">
        <v>31</v>
      </c>
      <c r="K88" s="8" t="s">
        <v>31</v>
      </c>
      <c r="L88" s="8" t="s">
        <v>31</v>
      </c>
      <c r="M88" s="8"/>
      <c r="N88" s="10" t="s">
        <v>24</v>
      </c>
      <c r="O88" s="3">
        <v>1</v>
      </c>
      <c r="P88" s="76"/>
      <c r="Q88" s="23"/>
      <c r="R88" s="88"/>
      <c r="S88" s="110">
        <v>99.9</v>
      </c>
      <c r="T88" s="73"/>
    </row>
    <row r="89" spans="1:20" ht="40.5" customHeight="1" x14ac:dyDescent="0.25">
      <c r="A89" s="17" t="s">
        <v>118</v>
      </c>
      <c r="B89" s="17" t="s">
        <v>119</v>
      </c>
      <c r="C89" s="17" t="s">
        <v>112</v>
      </c>
      <c r="D89" s="17" t="s">
        <v>82</v>
      </c>
      <c r="E89" s="17" t="s">
        <v>14</v>
      </c>
      <c r="F89" s="17">
        <v>19.670000000000002</v>
      </c>
      <c r="G89" s="17">
        <v>-80.08</v>
      </c>
      <c r="H89" s="61" t="s">
        <v>120</v>
      </c>
      <c r="I89" s="61" t="s">
        <v>114</v>
      </c>
      <c r="J89" s="8" t="s">
        <v>31</v>
      </c>
      <c r="K89" s="8" t="s">
        <v>31</v>
      </c>
      <c r="L89" s="8" t="s">
        <v>31</v>
      </c>
      <c r="M89" s="8" t="s">
        <v>31</v>
      </c>
      <c r="N89" s="10" t="s">
        <v>24</v>
      </c>
      <c r="O89" s="3">
        <v>1</v>
      </c>
      <c r="P89" s="76"/>
      <c r="Q89" s="23">
        <v>0</v>
      </c>
      <c r="R89" s="88"/>
      <c r="S89" s="110">
        <v>0</v>
      </c>
      <c r="T89" s="73"/>
    </row>
    <row r="90" spans="1:20" ht="40.5" customHeight="1" x14ac:dyDescent="0.25">
      <c r="A90" s="9" t="s">
        <v>274</v>
      </c>
      <c r="B90" s="9" t="s">
        <v>275</v>
      </c>
      <c r="C90" s="9"/>
      <c r="D90" s="9" t="s">
        <v>276</v>
      </c>
      <c r="E90" s="9" t="s">
        <v>168</v>
      </c>
      <c r="F90" s="21">
        <v>-29.01</v>
      </c>
      <c r="G90" s="21">
        <v>-70.7</v>
      </c>
      <c r="H90" s="14" t="s">
        <v>277</v>
      </c>
      <c r="I90" s="55" t="s">
        <v>211</v>
      </c>
      <c r="J90" s="8"/>
      <c r="K90" s="8"/>
      <c r="L90" s="8"/>
      <c r="M90" s="8" t="s">
        <v>31</v>
      </c>
      <c r="N90" s="10" t="s">
        <v>24</v>
      </c>
      <c r="O90" s="3"/>
      <c r="P90" s="76">
        <v>100</v>
      </c>
      <c r="Q90" s="23">
        <v>87.876000000000005</v>
      </c>
      <c r="R90" s="88">
        <f>100-2.4</f>
        <v>97.6</v>
      </c>
      <c r="S90" s="76"/>
      <c r="T90" s="73"/>
    </row>
    <row r="91" spans="1:20" ht="40.5" customHeight="1" x14ac:dyDescent="0.25">
      <c r="A91" s="21" t="s">
        <v>62</v>
      </c>
      <c r="B91" s="21" t="s">
        <v>63</v>
      </c>
      <c r="C91" s="21"/>
      <c r="D91" s="21" t="s">
        <v>20</v>
      </c>
      <c r="E91" s="5" t="s">
        <v>14</v>
      </c>
      <c r="F91" s="21">
        <v>18.510000000000002</v>
      </c>
      <c r="G91" s="21">
        <v>-72.61</v>
      </c>
      <c r="H91" s="52" t="s">
        <v>64</v>
      </c>
      <c r="I91" s="55" t="s">
        <v>61</v>
      </c>
      <c r="J91" s="8" t="s">
        <v>31</v>
      </c>
      <c r="K91" s="8" t="s">
        <v>23</v>
      </c>
      <c r="L91" s="8"/>
      <c r="M91" s="8" t="s">
        <v>31</v>
      </c>
      <c r="N91" s="10" t="s">
        <v>24</v>
      </c>
      <c r="O91" s="7">
        <v>1</v>
      </c>
      <c r="P91" s="76"/>
      <c r="Q91" s="23">
        <v>0</v>
      </c>
      <c r="R91" s="88">
        <f>100-100</f>
        <v>0</v>
      </c>
      <c r="S91" s="110">
        <v>0</v>
      </c>
      <c r="T91" s="73"/>
    </row>
    <row r="92" spans="1:20" ht="40.5" customHeight="1" x14ac:dyDescent="0.25">
      <c r="A92" s="5"/>
      <c r="B92" s="5"/>
      <c r="C92" s="5"/>
      <c r="D92" s="5" t="s">
        <v>147</v>
      </c>
      <c r="E92" s="5" t="s">
        <v>14</v>
      </c>
      <c r="F92" s="43">
        <v>24.898</v>
      </c>
      <c r="G92" s="43">
        <v>-99.465999999999994</v>
      </c>
      <c r="H92" s="58" t="s">
        <v>308</v>
      </c>
      <c r="I92" s="61" t="s">
        <v>307</v>
      </c>
      <c r="J92" s="8" t="s">
        <v>31</v>
      </c>
      <c r="K92" s="8" t="s">
        <v>31</v>
      </c>
      <c r="L92" s="8" t="s">
        <v>31</v>
      </c>
      <c r="M92" s="8"/>
      <c r="N92" s="10" t="s">
        <v>24</v>
      </c>
      <c r="O92" s="3">
        <v>1</v>
      </c>
      <c r="P92" s="76"/>
      <c r="Q92" s="23"/>
      <c r="R92" s="88">
        <f>100-2.4</f>
        <v>97.6</v>
      </c>
      <c r="S92" s="76"/>
      <c r="T92" s="73"/>
    </row>
    <row r="93" spans="1:20" ht="40.5" customHeight="1" x14ac:dyDescent="0.25">
      <c r="A93" s="5" t="s">
        <v>225</v>
      </c>
      <c r="B93" s="5"/>
      <c r="C93" s="5" t="s">
        <v>226</v>
      </c>
      <c r="D93" s="5" t="s">
        <v>226</v>
      </c>
      <c r="E93" s="5" t="s">
        <v>174</v>
      </c>
      <c r="F93" s="29">
        <v>-15.276</v>
      </c>
      <c r="G93" s="31">
        <v>28.187999999999999</v>
      </c>
      <c r="H93" s="55" t="s">
        <v>227</v>
      </c>
      <c r="I93" s="51" t="s">
        <v>211</v>
      </c>
      <c r="J93" s="8" t="s">
        <v>31</v>
      </c>
      <c r="K93" s="8" t="s">
        <v>23</v>
      </c>
      <c r="L93" s="8" t="s">
        <v>23</v>
      </c>
      <c r="M93" s="8" t="s">
        <v>23</v>
      </c>
      <c r="N93" s="10" t="s">
        <v>24</v>
      </c>
      <c r="O93" s="3">
        <v>1</v>
      </c>
      <c r="P93" s="76">
        <v>100</v>
      </c>
      <c r="Q93" s="23">
        <v>0</v>
      </c>
      <c r="R93" s="88">
        <f>100-1.1</f>
        <v>98.9</v>
      </c>
      <c r="S93" s="76"/>
      <c r="T93" s="73"/>
    </row>
    <row r="94" spans="1:20" ht="40.5" customHeight="1" x14ac:dyDescent="0.25">
      <c r="A94" s="5"/>
      <c r="B94" s="5"/>
      <c r="C94" s="5"/>
      <c r="D94" s="5" t="s">
        <v>147</v>
      </c>
      <c r="E94" s="5" t="s">
        <v>14</v>
      </c>
      <c r="F94" s="43">
        <v>19.722999999999999</v>
      </c>
      <c r="G94" s="43">
        <v>-96.417000000000002</v>
      </c>
      <c r="H94" s="13" t="s">
        <v>309</v>
      </c>
      <c r="I94" s="54" t="s">
        <v>307</v>
      </c>
      <c r="J94" s="8"/>
      <c r="K94" s="8"/>
      <c r="L94" s="8"/>
      <c r="M94" s="8"/>
      <c r="N94" s="10" t="s">
        <v>24</v>
      </c>
      <c r="O94" s="3">
        <v>1</v>
      </c>
      <c r="P94" s="76"/>
      <c r="Q94" s="23">
        <v>0</v>
      </c>
      <c r="R94" s="88">
        <f>100-1.9</f>
        <v>98.1</v>
      </c>
      <c r="S94" s="110">
        <v>98.8</v>
      </c>
      <c r="T94" s="73"/>
    </row>
    <row r="95" spans="1:20" ht="40.5" customHeight="1" x14ac:dyDescent="0.25">
      <c r="A95" s="5" t="s">
        <v>503</v>
      </c>
      <c r="B95" s="5" t="s">
        <v>488</v>
      </c>
      <c r="C95" s="21" t="s">
        <v>136</v>
      </c>
      <c r="D95" s="21" t="s">
        <v>137</v>
      </c>
      <c r="E95" s="5" t="s">
        <v>14</v>
      </c>
      <c r="F95" s="39">
        <v>15.95</v>
      </c>
      <c r="G95" s="39">
        <v>-61.28</v>
      </c>
      <c r="H95" s="58" t="s">
        <v>504</v>
      </c>
      <c r="I95" s="61" t="s">
        <v>490</v>
      </c>
      <c r="J95" s="8" t="s">
        <v>31</v>
      </c>
      <c r="K95" s="8" t="s">
        <v>31</v>
      </c>
      <c r="L95" s="8" t="s">
        <v>31</v>
      </c>
      <c r="M95" s="8"/>
      <c r="N95" s="10" t="s">
        <v>24</v>
      </c>
      <c r="O95" s="3">
        <v>1</v>
      </c>
      <c r="P95" s="76">
        <v>90.2</v>
      </c>
      <c r="Q95" s="23">
        <v>98.090999999999994</v>
      </c>
      <c r="R95" s="88">
        <f>100-3.2</f>
        <v>96.8</v>
      </c>
      <c r="S95" s="110">
        <v>98.6</v>
      </c>
      <c r="T95" s="73"/>
    </row>
    <row r="96" spans="1:20" ht="40.5" customHeight="1" x14ac:dyDescent="0.25">
      <c r="A96" s="98" t="s">
        <v>272</v>
      </c>
      <c r="B96" s="37"/>
      <c r="C96" s="98"/>
      <c r="D96" s="98" t="s">
        <v>147</v>
      </c>
      <c r="E96" s="98" t="s">
        <v>14</v>
      </c>
      <c r="F96" s="38">
        <v>20.963999999999999</v>
      </c>
      <c r="G96" s="38">
        <v>-89.671000000000006</v>
      </c>
      <c r="H96" s="102" t="s">
        <v>310</v>
      </c>
      <c r="I96" s="58" t="s">
        <v>307</v>
      </c>
      <c r="J96" s="8" t="s">
        <v>31</v>
      </c>
      <c r="K96" s="8"/>
      <c r="L96" s="8" t="s">
        <v>31</v>
      </c>
      <c r="M96" s="8" t="s">
        <v>31</v>
      </c>
      <c r="N96" s="10" t="s">
        <v>24</v>
      </c>
      <c r="O96" s="3">
        <v>1</v>
      </c>
      <c r="P96" s="76"/>
      <c r="Q96" s="23"/>
      <c r="R96" s="88">
        <f>100-1</f>
        <v>99</v>
      </c>
      <c r="S96" s="76"/>
      <c r="T96" s="73"/>
    </row>
    <row r="97" spans="1:20" ht="40.5" customHeight="1" x14ac:dyDescent="0.25">
      <c r="A97" s="5" t="s">
        <v>190</v>
      </c>
      <c r="B97" s="5"/>
      <c r="C97" s="5"/>
      <c r="D97" s="5" t="s">
        <v>191</v>
      </c>
      <c r="E97" s="5" t="s">
        <v>174</v>
      </c>
      <c r="F97" s="28">
        <f>F197-0.6019</f>
        <v>-0.60189999999999999</v>
      </c>
      <c r="G97" s="28">
        <v>30.738199999999999</v>
      </c>
      <c r="H97" s="51" t="s">
        <v>192</v>
      </c>
      <c r="I97" s="51" t="s">
        <v>176</v>
      </c>
      <c r="J97" s="8" t="s">
        <v>31</v>
      </c>
      <c r="K97" s="8" t="s">
        <v>23</v>
      </c>
      <c r="L97" s="8" t="s">
        <v>31</v>
      </c>
      <c r="M97" s="8" t="s">
        <v>31</v>
      </c>
      <c r="N97" s="10" t="s">
        <v>24</v>
      </c>
      <c r="O97" s="5">
        <v>1</v>
      </c>
      <c r="P97" s="76">
        <v>99.9</v>
      </c>
      <c r="Q97" s="23">
        <v>64.938999999999993</v>
      </c>
      <c r="R97" s="88">
        <f>100-1.9</f>
        <v>98.1</v>
      </c>
      <c r="S97" s="76"/>
      <c r="T97" s="73"/>
    </row>
    <row r="98" spans="1:20" ht="40.5" customHeight="1" x14ac:dyDescent="0.25">
      <c r="A98" s="9" t="s">
        <v>289</v>
      </c>
      <c r="B98" s="9" t="s">
        <v>290</v>
      </c>
      <c r="C98" s="9"/>
      <c r="D98" s="9" t="s">
        <v>89</v>
      </c>
      <c r="E98" s="5" t="s">
        <v>14</v>
      </c>
      <c r="F98" s="5">
        <v>18.41</v>
      </c>
      <c r="G98" s="5">
        <v>-77.86</v>
      </c>
      <c r="H98" s="103" t="s">
        <v>291</v>
      </c>
      <c r="I98" s="105" t="s">
        <v>292</v>
      </c>
      <c r="J98" s="20"/>
      <c r="K98" s="20"/>
      <c r="L98" s="20"/>
      <c r="M98" s="20"/>
      <c r="N98" s="10" t="s">
        <v>24</v>
      </c>
      <c r="O98" s="98">
        <v>1</v>
      </c>
      <c r="P98" s="76"/>
      <c r="Q98" s="23"/>
      <c r="R98" s="88"/>
      <c r="S98" s="76"/>
      <c r="T98" s="73"/>
    </row>
    <row r="99" spans="1:20" ht="40.5" customHeight="1" x14ac:dyDescent="0.25">
      <c r="A99" s="9" t="s">
        <v>303</v>
      </c>
      <c r="B99" s="9"/>
      <c r="C99" s="9" t="s">
        <v>303</v>
      </c>
      <c r="D99" s="9" t="s">
        <v>82</v>
      </c>
      <c r="E99" s="5" t="s">
        <v>14</v>
      </c>
      <c r="F99" s="21">
        <v>16.742000000000001</v>
      </c>
      <c r="G99" s="21">
        <v>-62.19</v>
      </c>
      <c r="H99" s="61" t="s">
        <v>304</v>
      </c>
      <c r="I99" s="58" t="s">
        <v>305</v>
      </c>
      <c r="J99" s="8" t="s">
        <v>31</v>
      </c>
      <c r="K99" s="8" t="s">
        <v>31</v>
      </c>
      <c r="L99" s="8" t="s">
        <v>31</v>
      </c>
      <c r="M99" s="8"/>
      <c r="N99" s="10" t="s">
        <v>24</v>
      </c>
      <c r="O99" s="3">
        <v>1</v>
      </c>
      <c r="P99" s="76"/>
      <c r="Q99" s="23"/>
      <c r="R99" s="88"/>
      <c r="S99" s="110">
        <v>47.6</v>
      </c>
      <c r="T99" s="73"/>
    </row>
    <row r="100" spans="1:20" ht="40.5" customHeight="1" x14ac:dyDescent="0.25">
      <c r="A100" s="5" t="s">
        <v>427</v>
      </c>
      <c r="B100" s="5"/>
      <c r="C100" s="5"/>
      <c r="D100" s="5" t="s">
        <v>428</v>
      </c>
      <c r="E100" s="5" t="s">
        <v>14</v>
      </c>
      <c r="F100" s="35">
        <v>13.7096</v>
      </c>
      <c r="G100" s="35">
        <v>-60.941200000000002</v>
      </c>
      <c r="H100" s="67" t="s">
        <v>429</v>
      </c>
      <c r="I100" s="61" t="s">
        <v>421</v>
      </c>
      <c r="J100" s="8"/>
      <c r="K100" s="8" t="s">
        <v>23</v>
      </c>
      <c r="L100" s="8"/>
      <c r="M100" s="8"/>
      <c r="N100" s="10" t="s">
        <v>24</v>
      </c>
      <c r="O100" s="3">
        <v>1</v>
      </c>
      <c r="P100" s="76">
        <v>94.7</v>
      </c>
      <c r="Q100" s="23">
        <v>95.322999999999993</v>
      </c>
      <c r="R100" s="88">
        <f>100-4.6</f>
        <v>95.4</v>
      </c>
      <c r="S100" s="110">
        <v>95.6</v>
      </c>
      <c r="T100" s="73"/>
    </row>
    <row r="101" spans="1:20" ht="40.5" customHeight="1" x14ac:dyDescent="0.25">
      <c r="A101" s="5" t="s">
        <v>333</v>
      </c>
      <c r="B101" s="5" t="s">
        <v>334</v>
      </c>
      <c r="C101" s="5"/>
      <c r="D101" s="5" t="s">
        <v>150</v>
      </c>
      <c r="E101" s="5" t="s">
        <v>14</v>
      </c>
      <c r="F101" s="35">
        <v>12.147</v>
      </c>
      <c r="G101" s="36">
        <v>-86.247</v>
      </c>
      <c r="H101" s="67" t="s">
        <v>335</v>
      </c>
      <c r="I101" s="67" t="s">
        <v>327</v>
      </c>
      <c r="J101" s="12"/>
      <c r="K101" s="12"/>
      <c r="L101" s="12"/>
      <c r="M101" s="12" t="s">
        <v>31</v>
      </c>
      <c r="N101" s="10" t="s">
        <v>24</v>
      </c>
      <c r="O101" s="3">
        <v>1</v>
      </c>
      <c r="P101" s="76">
        <v>100</v>
      </c>
      <c r="Q101" s="23">
        <v>99.53</v>
      </c>
      <c r="R101" s="88">
        <f>100-100</f>
        <v>0</v>
      </c>
      <c r="S101" s="76">
        <v>100</v>
      </c>
      <c r="T101" s="73"/>
    </row>
    <row r="102" spans="1:20" customFormat="1" ht="30" customHeight="1" x14ac:dyDescent="0.25">
      <c r="A102" s="5" t="s">
        <v>104</v>
      </c>
      <c r="B102" s="5" t="s">
        <v>105</v>
      </c>
      <c r="C102" s="5"/>
      <c r="D102" s="5" t="s">
        <v>85</v>
      </c>
      <c r="E102" s="5" t="s">
        <v>14</v>
      </c>
      <c r="F102" s="15">
        <v>22.332999999999998</v>
      </c>
      <c r="G102" s="34">
        <v>-80</v>
      </c>
      <c r="H102" s="59" t="s">
        <v>106</v>
      </c>
      <c r="I102" s="59" t="s">
        <v>103</v>
      </c>
      <c r="J102" s="8"/>
      <c r="K102" s="12" t="s">
        <v>153</v>
      </c>
      <c r="L102" s="8" t="s">
        <v>31</v>
      </c>
      <c r="M102" s="8" t="s">
        <v>31</v>
      </c>
      <c r="N102" s="10" t="s">
        <v>24</v>
      </c>
      <c r="O102" s="3">
        <v>1</v>
      </c>
      <c r="P102" s="76"/>
      <c r="Q102" s="23"/>
      <c r="R102" s="88"/>
      <c r="S102" s="76"/>
      <c r="T102" s="73"/>
    </row>
    <row r="103" spans="1:20" ht="40.5" customHeight="1" x14ac:dyDescent="0.25">
      <c r="A103" s="9" t="s">
        <v>43</v>
      </c>
      <c r="B103" s="9" t="s">
        <v>44</v>
      </c>
      <c r="C103" s="9"/>
      <c r="D103" s="9" t="s">
        <v>28</v>
      </c>
      <c r="E103" s="5" t="s">
        <v>14</v>
      </c>
      <c r="F103" s="5">
        <v>8.77</v>
      </c>
      <c r="G103" s="5">
        <v>-75.66</v>
      </c>
      <c r="H103" s="48" t="s">
        <v>45</v>
      </c>
      <c r="I103" s="5" t="s">
        <v>30</v>
      </c>
      <c r="J103" s="12" t="s">
        <v>31</v>
      </c>
      <c r="K103" s="12" t="s">
        <v>31</v>
      </c>
      <c r="L103" s="12" t="s">
        <v>31</v>
      </c>
      <c r="M103" s="12" t="s">
        <v>31</v>
      </c>
      <c r="N103" s="10" t="s">
        <v>24</v>
      </c>
      <c r="O103" s="3">
        <v>1</v>
      </c>
      <c r="P103" s="76">
        <v>0</v>
      </c>
      <c r="Q103" s="23">
        <v>0</v>
      </c>
      <c r="R103" s="88">
        <f>100-100</f>
        <v>0</v>
      </c>
      <c r="S103" s="110">
        <v>0</v>
      </c>
      <c r="T103" s="73"/>
    </row>
    <row r="104" spans="1:20" ht="40.5" customHeight="1" x14ac:dyDescent="0.25">
      <c r="A104" s="5" t="s">
        <v>143</v>
      </c>
      <c r="B104" s="21"/>
      <c r="C104" s="5" t="s">
        <v>144</v>
      </c>
      <c r="D104" s="21" t="s">
        <v>137</v>
      </c>
      <c r="E104" s="5" t="s">
        <v>14</v>
      </c>
      <c r="F104" s="28">
        <v>5.1100000000000003</v>
      </c>
      <c r="G104" s="28">
        <v>-52.64</v>
      </c>
      <c r="H104" s="13" t="s">
        <v>145</v>
      </c>
      <c r="I104" s="55" t="s">
        <v>139</v>
      </c>
      <c r="J104" s="12" t="s">
        <v>31</v>
      </c>
      <c r="K104" s="12" t="s">
        <v>153</v>
      </c>
      <c r="L104" s="8" t="s">
        <v>31</v>
      </c>
      <c r="M104" s="8" t="s">
        <v>31</v>
      </c>
      <c r="N104" s="10" t="s">
        <v>24</v>
      </c>
      <c r="O104" s="3">
        <v>1</v>
      </c>
      <c r="P104" s="76">
        <v>100</v>
      </c>
      <c r="Q104" s="23">
        <v>56.539000000000001</v>
      </c>
      <c r="R104" s="88">
        <f>100-37.8</f>
        <v>62.2</v>
      </c>
      <c r="S104" s="76"/>
      <c r="T104" s="73"/>
    </row>
    <row r="105" spans="1:20" ht="40.5" customHeight="1" x14ac:dyDescent="0.25">
      <c r="A105" s="5" t="s">
        <v>505</v>
      </c>
      <c r="B105" s="5" t="s">
        <v>135</v>
      </c>
      <c r="C105" s="21" t="s">
        <v>136</v>
      </c>
      <c r="D105" s="21" t="s">
        <v>137</v>
      </c>
      <c r="E105" s="5" t="s">
        <v>14</v>
      </c>
      <c r="F105" s="39">
        <v>14.45</v>
      </c>
      <c r="G105" s="39">
        <v>-60.86</v>
      </c>
      <c r="H105" s="15" t="s">
        <v>506</v>
      </c>
      <c r="I105" s="48" t="s">
        <v>490</v>
      </c>
      <c r="J105" s="12" t="s">
        <v>31</v>
      </c>
      <c r="K105" s="8" t="s">
        <v>31</v>
      </c>
      <c r="L105" s="8" t="s">
        <v>31</v>
      </c>
      <c r="M105" s="8" t="s">
        <v>31</v>
      </c>
      <c r="N105" s="10" t="s">
        <v>24</v>
      </c>
      <c r="O105" s="3">
        <v>1</v>
      </c>
      <c r="P105" s="76">
        <v>78.8</v>
      </c>
      <c r="Q105" s="23">
        <v>89.129000000000005</v>
      </c>
      <c r="R105" s="88">
        <f>100-11.3</f>
        <v>88.7</v>
      </c>
      <c r="S105" s="110">
        <v>89.8</v>
      </c>
      <c r="T105" s="73"/>
    </row>
    <row r="106" spans="1:20" customFormat="1" ht="31.5" customHeight="1" x14ac:dyDescent="0.25">
      <c r="A106" s="5" t="s">
        <v>380</v>
      </c>
      <c r="B106" s="21"/>
      <c r="C106" s="5" t="s">
        <v>266</v>
      </c>
      <c r="D106" s="21" t="s">
        <v>206</v>
      </c>
      <c r="E106" s="5" t="s">
        <v>14</v>
      </c>
      <c r="F106" s="28">
        <v>18.21</v>
      </c>
      <c r="G106" s="28">
        <v>-67.14</v>
      </c>
      <c r="H106" s="58" t="s">
        <v>381</v>
      </c>
      <c r="I106" s="67" t="s">
        <v>353</v>
      </c>
      <c r="J106" s="12"/>
      <c r="K106" s="12" t="s">
        <v>23</v>
      </c>
      <c r="L106" s="12"/>
      <c r="M106" s="12"/>
      <c r="N106" s="3" t="s">
        <v>17</v>
      </c>
      <c r="O106" s="3">
        <v>2</v>
      </c>
      <c r="P106" s="76">
        <v>0</v>
      </c>
      <c r="Q106" s="23"/>
      <c r="R106" s="88"/>
      <c r="S106" s="110">
        <v>0</v>
      </c>
      <c r="T106" s="73"/>
    </row>
    <row r="107" spans="1:20" ht="40.5" customHeight="1" x14ac:dyDescent="0.25">
      <c r="A107" s="9" t="s">
        <v>87</v>
      </c>
      <c r="B107" s="9" t="s">
        <v>88</v>
      </c>
      <c r="C107" s="9"/>
      <c r="D107" s="9" t="s">
        <v>89</v>
      </c>
      <c r="E107" s="5" t="s">
        <v>14</v>
      </c>
      <c r="F107" s="21">
        <v>18.225999999999999</v>
      </c>
      <c r="G107" s="21">
        <v>-77.53</v>
      </c>
      <c r="H107" s="61" t="s">
        <v>90</v>
      </c>
      <c r="I107" s="58" t="s">
        <v>71</v>
      </c>
      <c r="J107" s="12" t="s">
        <v>31</v>
      </c>
      <c r="K107" s="8" t="s">
        <v>31</v>
      </c>
      <c r="L107" s="8" t="s">
        <v>31</v>
      </c>
      <c r="M107" s="8"/>
      <c r="N107" s="10" t="s">
        <v>24</v>
      </c>
      <c r="O107" s="3">
        <v>1</v>
      </c>
      <c r="P107" s="76">
        <v>100</v>
      </c>
      <c r="Q107" s="23">
        <v>99.186000000000007</v>
      </c>
      <c r="R107" s="88">
        <f>100-0.4</f>
        <v>99.6</v>
      </c>
      <c r="S107" s="110">
        <v>99.9</v>
      </c>
      <c r="T107" s="73"/>
    </row>
    <row r="108" spans="1:20" ht="40.5" customHeight="1" x14ac:dyDescent="0.25">
      <c r="A108" s="5" t="s">
        <v>395</v>
      </c>
      <c r="B108" s="5"/>
      <c r="C108" s="5"/>
      <c r="D108" s="5" t="s">
        <v>396</v>
      </c>
      <c r="E108" s="5" t="s">
        <v>14</v>
      </c>
      <c r="F108" s="28">
        <v>14.4</v>
      </c>
      <c r="G108" s="28">
        <v>-89.36</v>
      </c>
      <c r="H108" s="93" t="s">
        <v>397</v>
      </c>
      <c r="I108" s="51" t="s">
        <v>398</v>
      </c>
      <c r="J108" s="12" t="s">
        <v>31</v>
      </c>
      <c r="K108" s="12" t="s">
        <v>153</v>
      </c>
      <c r="L108" s="8" t="s">
        <v>31</v>
      </c>
      <c r="M108" s="8" t="s">
        <v>31</v>
      </c>
      <c r="N108" s="10" t="s">
        <v>24</v>
      </c>
      <c r="O108" s="5">
        <v>1</v>
      </c>
      <c r="P108" s="76">
        <v>0</v>
      </c>
      <c r="Q108" s="23">
        <v>96.602999999999994</v>
      </c>
      <c r="R108" s="88">
        <f>100-4.5</f>
        <v>95.5</v>
      </c>
      <c r="S108" s="76"/>
      <c r="T108" s="73"/>
    </row>
    <row r="109" spans="1:20" ht="40.5" customHeight="1" x14ac:dyDescent="0.25">
      <c r="A109" s="5" t="s">
        <v>382</v>
      </c>
      <c r="B109" s="5" t="s">
        <v>383</v>
      </c>
      <c r="C109" s="5" t="s">
        <v>266</v>
      </c>
      <c r="D109" s="5" t="s">
        <v>206</v>
      </c>
      <c r="E109" s="5" t="s">
        <v>14</v>
      </c>
      <c r="F109" s="28">
        <v>18.100000000000001</v>
      </c>
      <c r="G109" s="28">
        <v>-65.55</v>
      </c>
      <c r="H109" s="47" t="s">
        <v>384</v>
      </c>
      <c r="I109" s="21" t="s">
        <v>353</v>
      </c>
      <c r="J109" s="8" t="s">
        <v>31</v>
      </c>
      <c r="K109" s="8" t="s">
        <v>31</v>
      </c>
      <c r="L109" s="8" t="s">
        <v>31</v>
      </c>
      <c r="M109" s="8" t="s">
        <v>31</v>
      </c>
      <c r="N109" s="10" t="s">
        <v>24</v>
      </c>
      <c r="O109" s="3">
        <v>1</v>
      </c>
      <c r="P109" s="76">
        <v>96.4</v>
      </c>
      <c r="Q109" s="23">
        <v>96.628</v>
      </c>
      <c r="R109" s="88">
        <f>100-5</f>
        <v>95</v>
      </c>
      <c r="S109" s="110">
        <v>96.5</v>
      </c>
      <c r="T109" s="73"/>
    </row>
    <row r="110" spans="1:20" ht="40.5" customHeight="1" x14ac:dyDescent="0.25">
      <c r="A110" s="5" t="s">
        <v>201</v>
      </c>
      <c r="B110" s="5"/>
      <c r="C110" s="5"/>
      <c r="D110" s="5" t="s">
        <v>202</v>
      </c>
      <c r="E110" s="5" t="s">
        <v>168</v>
      </c>
      <c r="F110" s="28">
        <v>-11.984999999999999</v>
      </c>
      <c r="G110" s="28">
        <v>-76.842200000000005</v>
      </c>
      <c r="H110" s="51" t="s">
        <v>203</v>
      </c>
      <c r="I110" s="51" t="s">
        <v>176</v>
      </c>
      <c r="J110" s="8" t="s">
        <v>31</v>
      </c>
      <c r="K110" s="8" t="s">
        <v>23</v>
      </c>
      <c r="L110" s="8" t="s">
        <v>31</v>
      </c>
      <c r="M110" s="8"/>
      <c r="N110" s="10" t="s">
        <v>24</v>
      </c>
      <c r="O110" s="3">
        <v>1</v>
      </c>
      <c r="P110" s="76">
        <v>100</v>
      </c>
      <c r="Q110" s="23">
        <v>67.802000000000007</v>
      </c>
      <c r="R110" s="88">
        <f>100-0.4</f>
        <v>99.6</v>
      </c>
      <c r="S110" s="76"/>
      <c r="T110" s="73"/>
    </row>
    <row r="111" spans="1:20" ht="40.5" customHeight="1" x14ac:dyDescent="0.25">
      <c r="A111" s="9"/>
      <c r="B111" s="9"/>
      <c r="C111" s="5"/>
      <c r="D111" s="5" t="s">
        <v>28</v>
      </c>
      <c r="E111" s="5" t="s">
        <v>14</v>
      </c>
      <c r="F111" s="29">
        <v>8.2388333333333303</v>
      </c>
      <c r="G111" s="29">
        <v>-73.319333333333304</v>
      </c>
      <c r="H111" s="55" t="s">
        <v>46</v>
      </c>
      <c r="I111" s="51" t="s">
        <v>30</v>
      </c>
      <c r="J111" s="8" t="s">
        <v>31</v>
      </c>
      <c r="K111" s="8" t="s">
        <v>31</v>
      </c>
      <c r="L111" s="8" t="s">
        <v>31</v>
      </c>
      <c r="M111" s="8"/>
      <c r="N111" s="10" t="s">
        <v>24</v>
      </c>
      <c r="O111" s="3">
        <v>1</v>
      </c>
      <c r="P111" s="76">
        <v>0</v>
      </c>
      <c r="Q111" s="23">
        <v>0</v>
      </c>
      <c r="R111" s="88"/>
      <c r="S111" s="110">
        <v>0</v>
      </c>
      <c r="T111" s="73"/>
    </row>
    <row r="112" spans="1:20" ht="40.5" customHeight="1" x14ac:dyDescent="0.25">
      <c r="A112" s="5" t="s">
        <v>474</v>
      </c>
      <c r="B112" s="5" t="s">
        <v>475</v>
      </c>
      <c r="C112" s="21" t="s">
        <v>263</v>
      </c>
      <c r="D112" s="21" t="s">
        <v>263</v>
      </c>
      <c r="E112" s="5" t="s">
        <v>14</v>
      </c>
      <c r="F112" s="5">
        <v>9.0690000000000008</v>
      </c>
      <c r="G112" s="34">
        <v>-63.408999999999999</v>
      </c>
      <c r="H112" s="52" t="s">
        <v>476</v>
      </c>
      <c r="I112" s="52" t="s">
        <v>458</v>
      </c>
      <c r="J112" s="12"/>
      <c r="K112" s="12" t="s">
        <v>153</v>
      </c>
      <c r="L112" s="12"/>
      <c r="M112" s="12"/>
      <c r="N112" s="3" t="s">
        <v>468</v>
      </c>
      <c r="O112" s="3">
        <v>3</v>
      </c>
      <c r="P112" s="76"/>
      <c r="Q112" s="23">
        <v>0</v>
      </c>
      <c r="R112" s="88">
        <f>100-100</f>
        <v>0</v>
      </c>
      <c r="S112" s="110">
        <v>0</v>
      </c>
      <c r="T112" s="73"/>
    </row>
    <row r="113" spans="1:20" ht="40.5" customHeight="1" x14ac:dyDescent="0.25">
      <c r="A113" s="5" t="s">
        <v>278</v>
      </c>
      <c r="B113" s="5"/>
      <c r="C113" s="5" t="s">
        <v>279</v>
      </c>
      <c r="D113" s="5" t="s">
        <v>280</v>
      </c>
      <c r="E113" s="5" t="s">
        <v>168</v>
      </c>
      <c r="F113" s="28">
        <v>0.23760000000000001</v>
      </c>
      <c r="G113" s="28">
        <v>-78.450800000000001</v>
      </c>
      <c r="H113" s="13" t="s">
        <v>281</v>
      </c>
      <c r="I113" s="55" t="s">
        <v>211</v>
      </c>
      <c r="J113" s="8" t="s">
        <v>31</v>
      </c>
      <c r="K113" s="8" t="s">
        <v>31</v>
      </c>
      <c r="L113" s="8"/>
      <c r="M113" s="8" t="s">
        <v>31</v>
      </c>
      <c r="N113" s="10" t="s">
        <v>24</v>
      </c>
      <c r="O113" s="3">
        <v>3</v>
      </c>
      <c r="P113" s="76">
        <v>100</v>
      </c>
      <c r="Q113" s="23">
        <v>89.388999999999996</v>
      </c>
      <c r="R113" s="88">
        <f>100-0.4</f>
        <v>99.6</v>
      </c>
      <c r="S113" s="76"/>
      <c r="T113" s="73"/>
    </row>
    <row r="114" spans="1:20" ht="40.5" customHeight="1" x14ac:dyDescent="0.25">
      <c r="A114" s="9" t="s">
        <v>228</v>
      </c>
      <c r="B114" s="9" t="s">
        <v>229</v>
      </c>
      <c r="C114" s="9"/>
      <c r="D114" s="9" t="s">
        <v>230</v>
      </c>
      <c r="E114" s="9" t="s">
        <v>174</v>
      </c>
      <c r="F114" s="21">
        <v>39.549999999999997</v>
      </c>
      <c r="G114" s="21">
        <v>-4.3499999999999996</v>
      </c>
      <c r="H114" s="14" t="s">
        <v>231</v>
      </c>
      <c r="I114" s="11" t="s">
        <v>211</v>
      </c>
      <c r="J114" s="8" t="s">
        <v>31</v>
      </c>
      <c r="K114" s="12" t="s">
        <v>23</v>
      </c>
      <c r="L114" s="12" t="s">
        <v>31</v>
      </c>
      <c r="M114" s="12" t="s">
        <v>31</v>
      </c>
      <c r="N114" s="10" t="s">
        <v>24</v>
      </c>
      <c r="O114" s="3">
        <v>1</v>
      </c>
      <c r="P114" s="76">
        <v>100</v>
      </c>
      <c r="Q114" s="23">
        <v>99.373000000000005</v>
      </c>
      <c r="R114" s="88">
        <f>100-0.3</f>
        <v>99.7</v>
      </c>
      <c r="S114" s="76"/>
      <c r="T114" s="73"/>
    </row>
    <row r="115" spans="1:20" ht="40.5" customHeight="1" x14ac:dyDescent="0.25">
      <c r="A115" s="21" t="s">
        <v>65</v>
      </c>
      <c r="B115" s="21" t="s">
        <v>63</v>
      </c>
      <c r="C115" s="21"/>
      <c r="D115" s="21" t="s">
        <v>20</v>
      </c>
      <c r="E115" s="5" t="s">
        <v>14</v>
      </c>
      <c r="F115" s="21">
        <v>18.52</v>
      </c>
      <c r="G115" s="21">
        <v>-72.3</v>
      </c>
      <c r="H115" s="11" t="s">
        <v>66</v>
      </c>
      <c r="I115" s="13" t="s">
        <v>61</v>
      </c>
      <c r="J115" s="8" t="s">
        <v>31</v>
      </c>
      <c r="K115" s="8" t="s">
        <v>31</v>
      </c>
      <c r="L115" s="8" t="s">
        <v>31</v>
      </c>
      <c r="M115" s="8"/>
      <c r="N115" s="10" t="s">
        <v>24</v>
      </c>
      <c r="O115" s="3">
        <v>1</v>
      </c>
      <c r="P115" s="76">
        <v>97</v>
      </c>
      <c r="Q115" s="23">
        <v>95.165999999999997</v>
      </c>
      <c r="R115" s="88"/>
      <c r="S115" s="110">
        <v>95.8</v>
      </c>
      <c r="T115" s="73"/>
    </row>
    <row r="116" spans="1:20" ht="40.5" customHeight="1" x14ac:dyDescent="0.25">
      <c r="A116" s="5" t="s">
        <v>311</v>
      </c>
      <c r="B116" s="5" t="s">
        <v>312</v>
      </c>
      <c r="C116" s="5"/>
      <c r="D116" s="5" t="s">
        <v>147</v>
      </c>
      <c r="E116" s="5" t="s">
        <v>14</v>
      </c>
      <c r="F116" s="43">
        <v>15.11669</v>
      </c>
      <c r="G116" s="43">
        <v>-92.233400000000003</v>
      </c>
      <c r="H116" s="13" t="s">
        <v>313</v>
      </c>
      <c r="I116" s="14" t="s">
        <v>307</v>
      </c>
      <c r="J116" s="8" t="s">
        <v>31</v>
      </c>
      <c r="K116" s="8" t="s">
        <v>31</v>
      </c>
      <c r="L116" s="8" t="s">
        <v>31</v>
      </c>
      <c r="M116" s="8"/>
      <c r="N116" s="10" t="s">
        <v>24</v>
      </c>
      <c r="O116" s="3">
        <v>1</v>
      </c>
      <c r="P116" s="76"/>
      <c r="Q116" s="23">
        <v>0</v>
      </c>
      <c r="R116" s="88">
        <f>100-90</f>
        <v>10</v>
      </c>
      <c r="S116" s="110">
        <v>10</v>
      </c>
      <c r="T116" s="73"/>
    </row>
    <row r="117" spans="1:20" ht="40.5" customHeight="1" x14ac:dyDescent="0.25">
      <c r="A117" s="5" t="s">
        <v>282</v>
      </c>
      <c r="B117" s="5" t="s">
        <v>283</v>
      </c>
      <c r="C117" s="21" t="s">
        <v>284</v>
      </c>
      <c r="D117" s="21" t="s">
        <v>280</v>
      </c>
      <c r="E117" s="21" t="s">
        <v>168</v>
      </c>
      <c r="F117" s="28">
        <v>-0.67400000000000004</v>
      </c>
      <c r="G117" s="28">
        <v>-90.286000000000001</v>
      </c>
      <c r="H117" s="13" t="s">
        <v>285</v>
      </c>
      <c r="I117" s="94" t="s">
        <v>211</v>
      </c>
      <c r="J117" s="20"/>
      <c r="K117" s="20"/>
      <c r="L117" s="20"/>
      <c r="M117" s="20"/>
      <c r="N117" s="98" t="s">
        <v>468</v>
      </c>
      <c r="O117" s="98">
        <v>3</v>
      </c>
      <c r="P117" s="76">
        <v>100</v>
      </c>
      <c r="Q117" s="23">
        <v>86.965000000000003</v>
      </c>
      <c r="R117" s="88">
        <f>100-0.4</f>
        <v>99.6</v>
      </c>
      <c r="S117" s="76"/>
      <c r="T117" s="73"/>
    </row>
    <row r="118" spans="1:20" ht="40.5" customHeight="1" x14ac:dyDescent="0.25">
      <c r="A118" s="5" t="s">
        <v>385</v>
      </c>
      <c r="B118" s="5" t="s">
        <v>386</v>
      </c>
      <c r="C118" s="5"/>
      <c r="D118" s="5" t="s">
        <v>93</v>
      </c>
      <c r="E118" s="5" t="s">
        <v>14</v>
      </c>
      <c r="F118" s="21">
        <v>18.510000000000002</v>
      </c>
      <c r="G118" s="21">
        <v>-68.381</v>
      </c>
      <c r="H118" s="15" t="s">
        <v>387</v>
      </c>
      <c r="I118" s="101" t="s">
        <v>353</v>
      </c>
      <c r="J118" s="20"/>
      <c r="K118" s="20"/>
      <c r="L118" s="20"/>
      <c r="M118" s="20"/>
      <c r="N118" s="98" t="s">
        <v>17</v>
      </c>
      <c r="O118" s="98"/>
      <c r="P118" s="76">
        <v>98.2</v>
      </c>
      <c r="Q118" s="23">
        <v>98.945999999999998</v>
      </c>
      <c r="R118" s="88">
        <f>100-100</f>
        <v>0</v>
      </c>
      <c r="S118" s="110">
        <v>99.2</v>
      </c>
      <c r="T118" s="73"/>
    </row>
    <row r="119" spans="1:20" ht="40.5" customHeight="1" x14ac:dyDescent="0.25">
      <c r="A119" s="5" t="s">
        <v>477</v>
      </c>
      <c r="B119" s="5" t="s">
        <v>478</v>
      </c>
      <c r="C119" s="21" t="s">
        <v>263</v>
      </c>
      <c r="D119" s="21" t="s">
        <v>263</v>
      </c>
      <c r="E119" s="5" t="s">
        <v>14</v>
      </c>
      <c r="F119" s="5">
        <v>10.199999999999999</v>
      </c>
      <c r="G119" s="34">
        <v>-64.599999999999994</v>
      </c>
      <c r="H119" s="60" t="s">
        <v>479</v>
      </c>
      <c r="I119" s="51" t="s">
        <v>458</v>
      </c>
      <c r="J119" s="8" t="s">
        <v>31</v>
      </c>
      <c r="K119" s="8" t="s">
        <v>31</v>
      </c>
      <c r="L119" s="8" t="s">
        <v>31</v>
      </c>
      <c r="M119" s="8"/>
      <c r="N119" s="10" t="s">
        <v>24</v>
      </c>
      <c r="O119" s="3">
        <v>1</v>
      </c>
      <c r="P119" s="76"/>
      <c r="Q119" s="23">
        <v>75.525000000000006</v>
      </c>
      <c r="R119" s="88">
        <f>100-18.5</f>
        <v>81.5</v>
      </c>
      <c r="S119" s="110">
        <v>61.1</v>
      </c>
      <c r="T119" s="73"/>
    </row>
    <row r="120" spans="1:20" ht="40.5" customHeight="1" x14ac:dyDescent="0.25">
      <c r="A120" s="5" t="s">
        <v>164</v>
      </c>
      <c r="B120" s="5" t="s">
        <v>165</v>
      </c>
      <c r="C120" s="5"/>
      <c r="D120" s="5" t="s">
        <v>155</v>
      </c>
      <c r="E120" s="5" t="s">
        <v>14</v>
      </c>
      <c r="F120" s="5">
        <v>16.920000000000002</v>
      </c>
      <c r="G120" s="5">
        <v>-89.87</v>
      </c>
      <c r="H120" s="55" t="s">
        <v>166</v>
      </c>
      <c r="I120" s="51" t="s">
        <v>157</v>
      </c>
      <c r="J120" s="12" t="s">
        <v>357</v>
      </c>
      <c r="K120" s="8" t="s">
        <v>31</v>
      </c>
      <c r="L120" s="8" t="s">
        <v>31</v>
      </c>
      <c r="M120" s="8" t="s">
        <v>31</v>
      </c>
      <c r="N120" s="10" t="s">
        <v>24</v>
      </c>
      <c r="O120" s="3">
        <v>1</v>
      </c>
      <c r="P120" s="76"/>
      <c r="Q120" s="23">
        <v>66.233000000000004</v>
      </c>
      <c r="R120" s="88">
        <f>100-26.3</f>
        <v>73.7</v>
      </c>
      <c r="S120" s="110">
        <v>74</v>
      </c>
      <c r="T120" s="73"/>
    </row>
    <row r="121" spans="1:20" ht="40.5" customHeight="1" x14ac:dyDescent="0.25">
      <c r="A121" s="5" t="s">
        <v>204</v>
      </c>
      <c r="B121" s="21"/>
      <c r="C121" s="5" t="s">
        <v>205</v>
      </c>
      <c r="D121" s="21" t="s">
        <v>206</v>
      </c>
      <c r="E121" s="21" t="s">
        <v>168</v>
      </c>
      <c r="F121" s="28">
        <v>33.609200000000001</v>
      </c>
      <c r="G121" s="28">
        <v>-116.45529999999999</v>
      </c>
      <c r="H121" s="13" t="s">
        <v>207</v>
      </c>
      <c r="I121" s="60" t="s">
        <v>176</v>
      </c>
      <c r="J121" s="12" t="s">
        <v>31</v>
      </c>
      <c r="K121" s="12" t="s">
        <v>23</v>
      </c>
      <c r="L121" s="12" t="s">
        <v>31</v>
      </c>
      <c r="M121" s="12" t="s">
        <v>31</v>
      </c>
      <c r="N121" s="10" t="s">
        <v>24</v>
      </c>
      <c r="O121" s="3">
        <v>1</v>
      </c>
      <c r="P121" s="76">
        <v>99.8</v>
      </c>
      <c r="Q121" s="23">
        <v>72.885999999999996</v>
      </c>
      <c r="R121" s="88">
        <f>100-1</f>
        <v>99</v>
      </c>
      <c r="S121" s="76"/>
      <c r="T121" s="73"/>
    </row>
    <row r="122" spans="1:20" ht="40.5" customHeight="1" x14ac:dyDescent="0.25">
      <c r="A122" s="9" t="s">
        <v>232</v>
      </c>
      <c r="B122" s="9"/>
      <c r="C122" s="9" t="s">
        <v>233</v>
      </c>
      <c r="D122" s="9" t="s">
        <v>234</v>
      </c>
      <c r="E122" s="9" t="s">
        <v>174</v>
      </c>
      <c r="F122" s="21">
        <v>-64.775000000000006</v>
      </c>
      <c r="G122" s="21">
        <v>-64.05</v>
      </c>
      <c r="H122" s="55" t="s">
        <v>235</v>
      </c>
      <c r="I122" s="13" t="s">
        <v>211</v>
      </c>
      <c r="J122" s="12" t="s">
        <v>31</v>
      </c>
      <c r="K122" s="8" t="s">
        <v>31</v>
      </c>
      <c r="L122" s="8" t="s">
        <v>31</v>
      </c>
      <c r="M122" s="8"/>
      <c r="N122" s="10" t="s">
        <v>24</v>
      </c>
      <c r="O122" s="3">
        <v>1</v>
      </c>
      <c r="P122" s="76">
        <v>100</v>
      </c>
      <c r="Q122" s="23">
        <v>82.031000000000006</v>
      </c>
      <c r="R122" s="88">
        <f>100-6.2</f>
        <v>93.8</v>
      </c>
      <c r="S122" s="76"/>
      <c r="T122" s="73"/>
    </row>
    <row r="123" spans="1:20" ht="40.5" customHeight="1" x14ac:dyDescent="0.25">
      <c r="A123" s="9" t="s">
        <v>286</v>
      </c>
      <c r="B123" s="21"/>
      <c r="C123" s="9" t="s">
        <v>287</v>
      </c>
      <c r="D123" s="9" t="s">
        <v>206</v>
      </c>
      <c r="E123" s="9" t="s">
        <v>168</v>
      </c>
      <c r="F123" s="21">
        <v>19.75</v>
      </c>
      <c r="G123" s="21">
        <v>-155.53</v>
      </c>
      <c r="H123" s="14" t="s">
        <v>288</v>
      </c>
      <c r="I123" s="50" t="s">
        <v>211</v>
      </c>
      <c r="J123" s="8"/>
      <c r="K123" s="8"/>
      <c r="L123" s="8"/>
      <c r="M123" s="8"/>
      <c r="N123" s="3" t="s">
        <v>128</v>
      </c>
      <c r="O123" s="3">
        <v>1</v>
      </c>
      <c r="P123" s="76">
        <v>100</v>
      </c>
      <c r="Q123" s="23">
        <v>92.557000000000002</v>
      </c>
      <c r="R123" s="88">
        <f>100-0.8</f>
        <v>99.2</v>
      </c>
      <c r="S123" s="76"/>
      <c r="T123" s="73"/>
    </row>
    <row r="124" spans="1:20" ht="40.5" customHeight="1" x14ac:dyDescent="0.25">
      <c r="A124" s="5" t="s">
        <v>380</v>
      </c>
      <c r="B124" s="21"/>
      <c r="C124" s="5" t="s">
        <v>266</v>
      </c>
      <c r="D124" s="21" t="s">
        <v>206</v>
      </c>
      <c r="E124" s="5" t="s">
        <v>14</v>
      </c>
      <c r="F124" s="28">
        <v>18.21</v>
      </c>
      <c r="G124" s="28">
        <v>-67.14</v>
      </c>
      <c r="H124" s="58" t="s">
        <v>9</v>
      </c>
      <c r="I124" s="61" t="s">
        <v>353</v>
      </c>
      <c r="J124" s="12" t="s">
        <v>31</v>
      </c>
      <c r="K124" s="8" t="s">
        <v>31</v>
      </c>
      <c r="L124" s="8" t="s">
        <v>31</v>
      </c>
      <c r="M124" s="8"/>
      <c r="N124" s="10" t="s">
        <v>24</v>
      </c>
      <c r="O124" s="3">
        <v>1</v>
      </c>
      <c r="P124" s="76"/>
      <c r="Q124" s="23">
        <v>68.215999999999994</v>
      </c>
      <c r="R124" s="88"/>
      <c r="S124" s="110">
        <v>74.599999999999994</v>
      </c>
      <c r="T124" s="73"/>
    </row>
    <row r="125" spans="1:20" ht="40.5" customHeight="1" x14ac:dyDescent="0.25">
      <c r="A125" s="17" t="s">
        <v>47</v>
      </c>
      <c r="B125" s="17"/>
      <c r="C125" s="17"/>
      <c r="D125" s="17" t="s">
        <v>28</v>
      </c>
      <c r="E125" s="17" t="s">
        <v>14</v>
      </c>
      <c r="F125" s="17">
        <v>13.38</v>
      </c>
      <c r="G125" s="17">
        <v>-81.36</v>
      </c>
      <c r="H125" s="17" t="s">
        <v>48</v>
      </c>
      <c r="I125" s="61" t="s">
        <v>30</v>
      </c>
      <c r="J125" s="12" t="s">
        <v>31</v>
      </c>
      <c r="K125" s="8" t="s">
        <v>31</v>
      </c>
      <c r="L125" s="8" t="s">
        <v>31</v>
      </c>
      <c r="M125" s="8"/>
      <c r="N125" s="10" t="s">
        <v>24</v>
      </c>
      <c r="O125" s="3">
        <v>1</v>
      </c>
      <c r="P125" s="76">
        <v>96.1</v>
      </c>
      <c r="Q125" s="23">
        <v>91.515000000000001</v>
      </c>
      <c r="R125" s="88">
        <f>100-7.7</f>
        <v>92.3</v>
      </c>
      <c r="S125" s="110">
        <v>95.8</v>
      </c>
      <c r="T125" s="73"/>
    </row>
    <row r="126" spans="1:20" ht="40.5" customHeight="1" x14ac:dyDescent="0.25">
      <c r="A126" s="5" t="s">
        <v>236</v>
      </c>
      <c r="B126" s="5"/>
      <c r="C126" s="5"/>
      <c r="D126" s="5" t="s">
        <v>237</v>
      </c>
      <c r="E126" s="5" t="s">
        <v>174</v>
      </c>
      <c r="F126" s="28">
        <v>-0.73080000000000001</v>
      </c>
      <c r="G126" s="28">
        <v>-59.966000000000001</v>
      </c>
      <c r="H126" s="51" t="s">
        <v>238</v>
      </c>
      <c r="I126" s="51" t="s">
        <v>211</v>
      </c>
      <c r="J126" s="12" t="s">
        <v>357</v>
      </c>
      <c r="K126" s="8"/>
      <c r="L126" s="8"/>
      <c r="M126" s="8"/>
      <c r="N126" s="10" t="s">
        <v>24</v>
      </c>
      <c r="O126" s="3">
        <v>1</v>
      </c>
      <c r="P126" s="76">
        <v>0</v>
      </c>
      <c r="Q126" s="23">
        <v>0</v>
      </c>
      <c r="R126" s="88">
        <f>100-39.1</f>
        <v>60.9</v>
      </c>
      <c r="S126" s="76"/>
      <c r="T126" s="73"/>
    </row>
    <row r="127" spans="1:20" ht="40.5" customHeight="1" x14ac:dyDescent="0.25">
      <c r="A127" s="4"/>
      <c r="B127" s="3"/>
      <c r="C127" s="4"/>
      <c r="D127" s="4" t="s">
        <v>76</v>
      </c>
      <c r="E127" s="4" t="s">
        <v>14</v>
      </c>
      <c r="F127" s="33">
        <v>8.1999999999999993</v>
      </c>
      <c r="G127" s="33">
        <v>-82.87</v>
      </c>
      <c r="H127" s="58" t="s">
        <v>393</v>
      </c>
      <c r="I127" s="69" t="s">
        <v>391</v>
      </c>
      <c r="J127" s="8" t="s">
        <v>31</v>
      </c>
      <c r="K127" s="8" t="s">
        <v>31</v>
      </c>
      <c r="L127" s="8" t="s">
        <v>31</v>
      </c>
      <c r="M127" s="8" t="s">
        <v>31</v>
      </c>
      <c r="N127" s="10" t="s">
        <v>24</v>
      </c>
      <c r="O127" s="7">
        <v>1</v>
      </c>
      <c r="P127" s="76"/>
      <c r="Q127" s="23">
        <v>95.061000000000007</v>
      </c>
      <c r="R127" s="88">
        <f>100-6.2</f>
        <v>93.8</v>
      </c>
      <c r="S127" s="76"/>
      <c r="T127" s="73"/>
    </row>
    <row r="128" spans="1:20" ht="40.5" customHeight="1" x14ac:dyDescent="0.25">
      <c r="A128" s="5" t="s">
        <v>239</v>
      </c>
      <c r="B128" s="5"/>
      <c r="C128" s="5"/>
      <c r="D128" s="5" t="s">
        <v>237</v>
      </c>
      <c r="E128" s="5" t="s">
        <v>174</v>
      </c>
      <c r="F128" s="28">
        <v>-5.8274999999999997</v>
      </c>
      <c r="G128" s="28">
        <v>-39.901400000000002</v>
      </c>
      <c r="H128" s="13" t="s">
        <v>240</v>
      </c>
      <c r="I128" s="51" t="s">
        <v>211</v>
      </c>
      <c r="J128" s="8" t="s">
        <v>31</v>
      </c>
      <c r="K128" s="12" t="s">
        <v>153</v>
      </c>
      <c r="L128" s="8"/>
      <c r="M128" s="8"/>
      <c r="N128" s="10" t="s">
        <v>24</v>
      </c>
      <c r="O128" s="3">
        <v>1</v>
      </c>
      <c r="P128" s="76">
        <v>100</v>
      </c>
      <c r="Q128" s="23">
        <v>98.977999999999994</v>
      </c>
      <c r="R128" s="88">
        <f>100-0.4</f>
        <v>99.6</v>
      </c>
      <c r="S128" s="76"/>
      <c r="T128" s="73"/>
    </row>
    <row r="129" spans="1:20" ht="40.5" customHeight="1" x14ac:dyDescent="0.25">
      <c r="A129" s="5" t="s">
        <v>170</v>
      </c>
      <c r="B129" s="5" t="s">
        <v>170</v>
      </c>
      <c r="C129" s="5"/>
      <c r="D129" s="5" t="s">
        <v>155</v>
      </c>
      <c r="E129" s="5" t="s">
        <v>168</v>
      </c>
      <c r="F129" s="5">
        <v>14.52</v>
      </c>
      <c r="G129" s="5">
        <v>-91.69</v>
      </c>
      <c r="H129" s="61" t="s">
        <v>171</v>
      </c>
      <c r="I129" s="58" t="s">
        <v>157</v>
      </c>
      <c r="J129" s="8" t="s">
        <v>31</v>
      </c>
      <c r="K129" s="8"/>
      <c r="L129" s="8" t="s">
        <v>31</v>
      </c>
      <c r="M129" s="8"/>
      <c r="N129" s="10" t="s">
        <v>24</v>
      </c>
      <c r="O129" s="4"/>
      <c r="P129" s="76"/>
      <c r="Q129" s="23">
        <v>77.537000000000006</v>
      </c>
      <c r="R129" s="88">
        <f>100-15</f>
        <v>85</v>
      </c>
      <c r="S129" s="76"/>
      <c r="T129" s="73"/>
    </row>
    <row r="130" spans="1:20" ht="40.5" customHeight="1" x14ac:dyDescent="0.25">
      <c r="A130" s="98" t="s">
        <v>401</v>
      </c>
      <c r="B130" s="37"/>
      <c r="C130" s="98"/>
      <c r="D130" s="98" t="s">
        <v>141</v>
      </c>
      <c r="E130" s="98" t="s">
        <v>14</v>
      </c>
      <c r="F130" s="40" t="s">
        <v>402</v>
      </c>
      <c r="G130" s="40" t="s">
        <v>403</v>
      </c>
      <c r="H130" s="102" t="s">
        <v>404</v>
      </c>
      <c r="I130" s="58" t="s">
        <v>405</v>
      </c>
      <c r="J130" s="8" t="s">
        <v>31</v>
      </c>
      <c r="K130" s="8" t="s">
        <v>31</v>
      </c>
      <c r="L130" s="8" t="s">
        <v>31</v>
      </c>
      <c r="M130" s="8"/>
      <c r="N130" s="10" t="s">
        <v>24</v>
      </c>
      <c r="O130" s="3">
        <v>1</v>
      </c>
      <c r="P130" s="76"/>
      <c r="Q130" s="23"/>
      <c r="R130" s="88">
        <f>100-43.7</f>
        <v>56.3</v>
      </c>
      <c r="S130" s="110">
        <v>56.7</v>
      </c>
      <c r="T130" s="73"/>
    </row>
    <row r="131" spans="1:20" ht="40.5" customHeight="1" x14ac:dyDescent="0.25">
      <c r="A131" s="9" t="s">
        <v>36</v>
      </c>
      <c r="B131" s="9" t="s">
        <v>37</v>
      </c>
      <c r="C131" s="5"/>
      <c r="D131" s="5" t="s">
        <v>28</v>
      </c>
      <c r="E131" s="5" t="s">
        <v>14</v>
      </c>
      <c r="F131" s="29">
        <v>1.58</v>
      </c>
      <c r="G131" s="29">
        <v>-75.650000000000006</v>
      </c>
      <c r="H131" s="22" t="s">
        <v>49</v>
      </c>
      <c r="I131" s="63" t="s">
        <v>530</v>
      </c>
      <c r="J131" s="8" t="s">
        <v>31</v>
      </c>
      <c r="K131" s="8" t="s">
        <v>23</v>
      </c>
      <c r="L131" s="8" t="s">
        <v>23</v>
      </c>
      <c r="M131" s="8"/>
      <c r="N131" s="10" t="s">
        <v>24</v>
      </c>
      <c r="O131" s="3">
        <v>1</v>
      </c>
      <c r="P131" s="76"/>
      <c r="Q131" s="23"/>
      <c r="R131" s="88"/>
      <c r="S131" s="76"/>
      <c r="T131" s="73"/>
    </row>
    <row r="132" spans="1:20" ht="40.5" customHeight="1" x14ac:dyDescent="0.25">
      <c r="A132" s="5" t="s">
        <v>50</v>
      </c>
      <c r="B132" s="5" t="s">
        <v>51</v>
      </c>
      <c r="C132" s="5"/>
      <c r="D132" s="5" t="s">
        <v>28</v>
      </c>
      <c r="E132" s="5" t="s">
        <v>14</v>
      </c>
      <c r="F132" s="29">
        <v>4.8559999999999999</v>
      </c>
      <c r="G132" s="29">
        <v>-74.330166666666699</v>
      </c>
      <c r="H132" s="14" t="s">
        <v>52</v>
      </c>
      <c r="I132" s="100" t="s">
        <v>30</v>
      </c>
      <c r="J132" s="20"/>
      <c r="K132" s="20" t="s">
        <v>23</v>
      </c>
      <c r="L132" s="20" t="s">
        <v>23</v>
      </c>
      <c r="M132" s="20" t="s">
        <v>23</v>
      </c>
      <c r="N132" s="10" t="s">
        <v>24</v>
      </c>
      <c r="O132" s="98"/>
      <c r="P132" s="76">
        <v>100</v>
      </c>
      <c r="Q132" s="23">
        <v>99.748000000000005</v>
      </c>
      <c r="R132" s="88">
        <f>100-0.5</f>
        <v>99.5</v>
      </c>
      <c r="S132" s="76"/>
      <c r="T132" s="73"/>
    </row>
    <row r="133" spans="1:20" ht="40.5" customHeight="1" x14ac:dyDescent="0.25">
      <c r="A133" s="5" t="s">
        <v>316</v>
      </c>
      <c r="B133" s="21"/>
      <c r="C133" s="5" t="s">
        <v>316</v>
      </c>
      <c r="D133" s="21" t="s">
        <v>317</v>
      </c>
      <c r="E133" s="5" t="s">
        <v>14</v>
      </c>
      <c r="F133" s="28">
        <v>17.63</v>
      </c>
      <c r="G133" s="28">
        <v>-63.24</v>
      </c>
      <c r="H133" s="13" t="s">
        <v>318</v>
      </c>
      <c r="I133" s="53" t="s">
        <v>319</v>
      </c>
      <c r="J133" s="8"/>
      <c r="K133" s="8"/>
      <c r="L133" s="8"/>
      <c r="M133" s="8"/>
      <c r="N133" s="10" t="s">
        <v>24</v>
      </c>
      <c r="O133" s="3">
        <v>1</v>
      </c>
      <c r="P133" s="76">
        <v>78.3</v>
      </c>
      <c r="Q133" s="23"/>
      <c r="R133" s="88">
        <f>100-22.1</f>
        <v>77.900000000000006</v>
      </c>
      <c r="S133" s="110">
        <v>78</v>
      </c>
      <c r="T133" s="73"/>
    </row>
    <row r="134" spans="1:20" ht="40.5" customHeight="1" x14ac:dyDescent="0.25">
      <c r="A134" s="5" t="s">
        <v>193</v>
      </c>
      <c r="B134" s="21"/>
      <c r="C134" s="5"/>
      <c r="D134" s="5" t="s">
        <v>194</v>
      </c>
      <c r="E134" s="5" t="s">
        <v>174</v>
      </c>
      <c r="F134" s="15">
        <v>14.9702</v>
      </c>
      <c r="G134" s="28">
        <v>-23.608499999999999</v>
      </c>
      <c r="H134" s="14" t="s">
        <v>195</v>
      </c>
      <c r="I134" s="14" t="s">
        <v>176</v>
      </c>
      <c r="J134" s="8" t="s">
        <v>31</v>
      </c>
      <c r="K134" s="8" t="s">
        <v>31</v>
      </c>
      <c r="L134" s="8" t="s">
        <v>31</v>
      </c>
      <c r="M134" s="8"/>
      <c r="N134" s="10" t="s">
        <v>24</v>
      </c>
      <c r="O134" s="3">
        <v>2</v>
      </c>
      <c r="P134" s="76">
        <v>100</v>
      </c>
      <c r="Q134" s="23">
        <v>68.212999999999994</v>
      </c>
      <c r="R134" s="88">
        <f>100-0.6</f>
        <v>99.4</v>
      </c>
      <c r="S134" s="76"/>
      <c r="T134" s="73"/>
    </row>
    <row r="135" spans="1:20" ht="40.5" customHeight="1" x14ac:dyDescent="0.25">
      <c r="A135" s="5" t="s">
        <v>507</v>
      </c>
      <c r="B135" s="5" t="s">
        <v>135</v>
      </c>
      <c r="C135" s="21" t="s">
        <v>136</v>
      </c>
      <c r="D135" s="21" t="s">
        <v>137</v>
      </c>
      <c r="E135" s="5" t="s">
        <v>14</v>
      </c>
      <c r="F135" s="39">
        <v>15.86</v>
      </c>
      <c r="G135" s="39">
        <v>-61.17</v>
      </c>
      <c r="H135" s="47" t="s">
        <v>508</v>
      </c>
      <c r="I135" s="48" t="s">
        <v>490</v>
      </c>
      <c r="J135" s="8" t="s">
        <v>31</v>
      </c>
      <c r="K135" s="8" t="s">
        <v>31</v>
      </c>
      <c r="L135" s="8" t="s">
        <v>31</v>
      </c>
      <c r="M135" s="8"/>
      <c r="N135" s="10" t="s">
        <v>24</v>
      </c>
      <c r="O135" s="3">
        <v>1</v>
      </c>
      <c r="P135" s="76">
        <v>79.2</v>
      </c>
      <c r="Q135" s="23"/>
      <c r="R135" s="88"/>
      <c r="S135" s="110">
        <v>0</v>
      </c>
      <c r="T135" s="73"/>
    </row>
    <row r="136" spans="1:20" ht="40.5" customHeight="1" x14ac:dyDescent="0.25">
      <c r="A136" s="5" t="s">
        <v>241</v>
      </c>
      <c r="B136" s="5"/>
      <c r="C136" s="5"/>
      <c r="D136" s="5" t="s">
        <v>237</v>
      </c>
      <c r="E136" s="5" t="s">
        <v>174</v>
      </c>
      <c r="F136" s="28">
        <v>-8.9488000000000003</v>
      </c>
      <c r="G136" s="28">
        <v>-63.183</v>
      </c>
      <c r="H136" s="51" t="s">
        <v>242</v>
      </c>
      <c r="I136" s="51" t="s">
        <v>211</v>
      </c>
      <c r="J136" s="8"/>
      <c r="K136" s="8"/>
      <c r="L136" s="8"/>
      <c r="M136" s="8" t="s">
        <v>23</v>
      </c>
      <c r="N136" s="10" t="s">
        <v>24</v>
      </c>
      <c r="O136" s="5">
        <v>1</v>
      </c>
      <c r="P136" s="76">
        <v>100</v>
      </c>
      <c r="Q136" s="23">
        <v>87.221999999999994</v>
      </c>
      <c r="R136" s="88">
        <f>100-100</f>
        <v>0</v>
      </c>
      <c r="S136" s="76"/>
      <c r="T136" s="73"/>
    </row>
    <row r="137" spans="1:20" ht="40.5" customHeight="1" x14ac:dyDescent="0.25">
      <c r="A137" s="98" t="s">
        <v>509</v>
      </c>
      <c r="B137" s="37" t="s">
        <v>509</v>
      </c>
      <c r="C137" s="24" t="s">
        <v>136</v>
      </c>
      <c r="D137" s="24" t="s">
        <v>137</v>
      </c>
      <c r="E137" s="98" t="s">
        <v>14</v>
      </c>
      <c r="F137" s="44" t="s">
        <v>510</v>
      </c>
      <c r="G137" s="44" t="s">
        <v>511</v>
      </c>
      <c r="H137" s="102" t="s">
        <v>512</v>
      </c>
      <c r="I137" s="58" t="s">
        <v>490</v>
      </c>
      <c r="J137" s="8"/>
      <c r="K137" s="8" t="s">
        <v>31</v>
      </c>
      <c r="L137" s="8"/>
      <c r="M137" s="8" t="s">
        <v>31</v>
      </c>
      <c r="N137" s="3" t="s">
        <v>128</v>
      </c>
      <c r="O137" s="3">
        <v>1</v>
      </c>
      <c r="P137" s="76"/>
      <c r="Q137" s="23">
        <v>98.602999999999994</v>
      </c>
      <c r="R137" s="88"/>
      <c r="S137" s="110">
        <v>99</v>
      </c>
      <c r="T137" s="73"/>
    </row>
    <row r="138" spans="1:20" ht="40.5" customHeight="1" x14ac:dyDescent="0.25">
      <c r="A138" s="9" t="s">
        <v>129</v>
      </c>
      <c r="B138" s="9" t="s">
        <v>130</v>
      </c>
      <c r="C138" s="9"/>
      <c r="D138" s="9" t="s">
        <v>93</v>
      </c>
      <c r="E138" s="5" t="s">
        <v>14</v>
      </c>
      <c r="F138" s="21">
        <v>19.43</v>
      </c>
      <c r="G138" s="21">
        <v>-70.73</v>
      </c>
      <c r="H138" s="89" t="s">
        <v>131</v>
      </c>
      <c r="I138" s="58" t="s">
        <v>125</v>
      </c>
      <c r="J138" s="8" t="s">
        <v>31</v>
      </c>
      <c r="K138" s="8" t="s">
        <v>31</v>
      </c>
      <c r="L138" s="8" t="s">
        <v>31</v>
      </c>
      <c r="M138" s="8"/>
      <c r="N138" s="10" t="s">
        <v>24</v>
      </c>
      <c r="O138" s="3">
        <v>1</v>
      </c>
      <c r="P138" s="76">
        <v>99.5</v>
      </c>
      <c r="Q138" s="23">
        <v>99.067999999999998</v>
      </c>
      <c r="R138" s="88">
        <f>100-2.6</f>
        <v>97.4</v>
      </c>
      <c r="S138" s="110">
        <v>99</v>
      </c>
      <c r="T138" s="73"/>
    </row>
    <row r="139" spans="1:20" ht="40.5" customHeight="1" x14ac:dyDescent="0.25">
      <c r="A139" s="5" t="s">
        <v>132</v>
      </c>
      <c r="B139" s="5" t="s">
        <v>132</v>
      </c>
      <c r="C139" s="5"/>
      <c r="D139" s="5" t="s">
        <v>93</v>
      </c>
      <c r="E139" s="5" t="s">
        <v>14</v>
      </c>
      <c r="F139" s="28">
        <v>18.4604</v>
      </c>
      <c r="G139" s="28">
        <v>-69.92</v>
      </c>
      <c r="H139" s="58" t="s">
        <v>133</v>
      </c>
      <c r="I139" s="102" t="s">
        <v>125</v>
      </c>
      <c r="J139" s="8" t="s">
        <v>31</v>
      </c>
      <c r="K139" s="20"/>
      <c r="L139" s="20"/>
      <c r="M139" s="20"/>
      <c r="N139" s="10" t="s">
        <v>24</v>
      </c>
      <c r="O139" s="6">
        <v>1</v>
      </c>
      <c r="P139" s="76">
        <v>99.6</v>
      </c>
      <c r="Q139" s="23">
        <v>99.194999999999993</v>
      </c>
      <c r="R139" s="88">
        <f>100-2.6</f>
        <v>97.4</v>
      </c>
      <c r="S139" s="110">
        <v>99.1</v>
      </c>
      <c r="T139" s="73"/>
    </row>
    <row r="140" spans="1:20" ht="40.5" customHeight="1" x14ac:dyDescent="0.25">
      <c r="A140" s="5" t="s">
        <v>91</v>
      </c>
      <c r="B140" s="5" t="s">
        <v>92</v>
      </c>
      <c r="C140" s="5"/>
      <c r="D140" s="5" t="s">
        <v>93</v>
      </c>
      <c r="E140" s="5" t="s">
        <v>14</v>
      </c>
      <c r="F140" s="28">
        <v>18.984000000000002</v>
      </c>
      <c r="G140" s="28">
        <v>-71.284999999999997</v>
      </c>
      <c r="H140" s="58" t="s">
        <v>94</v>
      </c>
      <c r="I140" s="61" t="s">
        <v>71</v>
      </c>
      <c r="J140" s="8" t="s">
        <v>31</v>
      </c>
      <c r="K140" s="8" t="s">
        <v>31</v>
      </c>
      <c r="L140" s="8" t="s">
        <v>31</v>
      </c>
      <c r="M140" s="8" t="s">
        <v>31</v>
      </c>
      <c r="N140" s="10" t="s">
        <v>24</v>
      </c>
      <c r="O140" s="3">
        <v>1</v>
      </c>
      <c r="P140" s="76">
        <v>96.3</v>
      </c>
      <c r="Q140" s="23">
        <v>82.87</v>
      </c>
      <c r="R140" s="88">
        <f>100-15.8</f>
        <v>84.2</v>
      </c>
      <c r="S140" s="110">
        <v>85.3</v>
      </c>
      <c r="T140" s="73"/>
    </row>
    <row r="141" spans="1:20" ht="40.5" customHeight="1" x14ac:dyDescent="0.25">
      <c r="A141" s="9" t="s">
        <v>132</v>
      </c>
      <c r="B141" s="9" t="s">
        <v>262</v>
      </c>
      <c r="C141" s="9" t="s">
        <v>263</v>
      </c>
      <c r="D141" s="9" t="s">
        <v>263</v>
      </c>
      <c r="E141" s="5" t="s">
        <v>14</v>
      </c>
      <c r="F141" s="21">
        <v>8.8800000000000008</v>
      </c>
      <c r="G141" s="21">
        <v>-70.63</v>
      </c>
      <c r="H141" s="9" t="s">
        <v>264</v>
      </c>
      <c r="I141" s="47" t="s">
        <v>211</v>
      </c>
      <c r="J141" s="8" t="s">
        <v>31</v>
      </c>
      <c r="K141" s="8" t="s">
        <v>31</v>
      </c>
      <c r="L141" s="8" t="s">
        <v>31</v>
      </c>
      <c r="M141" s="8" t="s">
        <v>31</v>
      </c>
      <c r="N141" s="10" t="s">
        <v>24</v>
      </c>
      <c r="O141" s="3">
        <v>1</v>
      </c>
      <c r="P141" s="76">
        <v>100</v>
      </c>
      <c r="Q141" s="23">
        <v>99.372</v>
      </c>
      <c r="R141" s="88">
        <f>100-0.4</f>
        <v>99.6</v>
      </c>
      <c r="S141" s="110">
        <v>0</v>
      </c>
      <c r="T141" s="73"/>
    </row>
    <row r="142" spans="1:20" ht="40.5" customHeight="1" x14ac:dyDescent="0.25">
      <c r="A142" s="5" t="s">
        <v>320</v>
      </c>
      <c r="B142" s="21"/>
      <c r="C142" s="5" t="s">
        <v>320</v>
      </c>
      <c r="D142" s="21" t="s">
        <v>317</v>
      </c>
      <c r="E142" s="5" t="s">
        <v>14</v>
      </c>
      <c r="F142" s="28">
        <v>17.48</v>
      </c>
      <c r="G142" s="28">
        <v>-62.965000000000003</v>
      </c>
      <c r="H142" s="15" t="s">
        <v>321</v>
      </c>
      <c r="I142" s="15" t="s">
        <v>319</v>
      </c>
      <c r="J142" s="8" t="s">
        <v>31</v>
      </c>
      <c r="K142" s="8" t="s">
        <v>31</v>
      </c>
      <c r="L142" s="8" t="s">
        <v>95</v>
      </c>
      <c r="M142" s="8" t="s">
        <v>31</v>
      </c>
      <c r="N142" s="10" t="s">
        <v>24</v>
      </c>
      <c r="O142" s="3">
        <v>1</v>
      </c>
      <c r="P142" s="76">
        <v>0</v>
      </c>
      <c r="Q142" s="23">
        <v>0</v>
      </c>
      <c r="R142" s="88">
        <f>100-100</f>
        <v>0</v>
      </c>
      <c r="S142" s="110">
        <v>0</v>
      </c>
      <c r="T142" s="73"/>
    </row>
    <row r="143" spans="1:20" ht="40.5" customHeight="1" x14ac:dyDescent="0.25">
      <c r="A143" s="5" t="s">
        <v>243</v>
      </c>
      <c r="B143" s="5"/>
      <c r="C143" s="5" t="s">
        <v>243</v>
      </c>
      <c r="D143" s="21" t="s">
        <v>244</v>
      </c>
      <c r="E143" s="5" t="s">
        <v>174</v>
      </c>
      <c r="F143" s="28">
        <v>66.995999999999995</v>
      </c>
      <c r="G143" s="28">
        <v>-50.621499999999997</v>
      </c>
      <c r="H143" s="13" t="s">
        <v>245</v>
      </c>
      <c r="I143" s="62" t="s">
        <v>211</v>
      </c>
      <c r="J143" s="8" t="s">
        <v>31</v>
      </c>
      <c r="K143" s="8" t="s">
        <v>31</v>
      </c>
      <c r="L143" s="8" t="s">
        <v>31</v>
      </c>
      <c r="M143" s="8" t="s">
        <v>31</v>
      </c>
      <c r="N143" s="10" t="s">
        <v>24</v>
      </c>
      <c r="O143" s="3">
        <v>1</v>
      </c>
      <c r="P143" s="76">
        <v>100</v>
      </c>
      <c r="Q143" s="23">
        <v>72.311999999999998</v>
      </c>
      <c r="R143" s="88">
        <f>100-0.4</f>
        <v>99.6</v>
      </c>
      <c r="S143" s="76"/>
      <c r="T143" s="73"/>
    </row>
    <row r="144" spans="1:20" ht="40.5" customHeight="1" x14ac:dyDescent="0.25">
      <c r="A144" s="5" t="s">
        <v>196</v>
      </c>
      <c r="B144" s="21"/>
      <c r="C144" s="5" t="s">
        <v>197</v>
      </c>
      <c r="D144" s="21" t="s">
        <v>82</v>
      </c>
      <c r="E144" s="21" t="s">
        <v>174</v>
      </c>
      <c r="F144" s="28">
        <v>-15.955</v>
      </c>
      <c r="G144" s="28">
        <v>-5.7457000000000003</v>
      </c>
      <c r="H144" s="13" t="s">
        <v>198</v>
      </c>
      <c r="I144" s="54" t="s">
        <v>176</v>
      </c>
      <c r="J144" s="8" t="s">
        <v>31</v>
      </c>
      <c r="K144" s="12" t="s">
        <v>153</v>
      </c>
      <c r="L144" s="8" t="s">
        <v>31</v>
      </c>
      <c r="M144" s="8" t="s">
        <v>31</v>
      </c>
      <c r="N144" s="10" t="s">
        <v>24</v>
      </c>
      <c r="O144" s="3">
        <v>1</v>
      </c>
      <c r="P144" s="76">
        <v>100</v>
      </c>
      <c r="Q144" s="23">
        <v>68.468999999999994</v>
      </c>
      <c r="R144" s="88">
        <f>100-1.5</f>
        <v>98.5</v>
      </c>
      <c r="S144" s="76"/>
      <c r="T144" s="73"/>
    </row>
    <row r="145" spans="1:20" ht="40.5" customHeight="1" x14ac:dyDescent="0.25">
      <c r="A145" s="4"/>
      <c r="B145" s="3"/>
      <c r="C145" s="4"/>
      <c r="D145" s="4" t="s">
        <v>28</v>
      </c>
      <c r="E145" s="4" t="s">
        <v>14</v>
      </c>
      <c r="F145" s="33">
        <v>9.8970000000000002</v>
      </c>
      <c r="G145" s="33">
        <v>-75.180000000000007</v>
      </c>
      <c r="H145" s="13" t="s">
        <v>53</v>
      </c>
      <c r="I145" s="13" t="s">
        <v>30</v>
      </c>
      <c r="J145" s="8" t="s">
        <v>31</v>
      </c>
      <c r="K145" s="8" t="s">
        <v>31</v>
      </c>
      <c r="L145" s="8" t="s">
        <v>31</v>
      </c>
      <c r="M145" s="8"/>
      <c r="N145" s="10" t="s">
        <v>24</v>
      </c>
      <c r="O145" s="3">
        <v>1</v>
      </c>
      <c r="P145" s="76">
        <v>100</v>
      </c>
      <c r="Q145" s="23"/>
      <c r="R145" s="88">
        <f>100-0.8</f>
        <v>99.2</v>
      </c>
      <c r="S145" s="110">
        <v>99.8</v>
      </c>
      <c r="T145" s="73"/>
    </row>
    <row r="146" spans="1:20" ht="40.5" customHeight="1" x14ac:dyDescent="0.25">
      <c r="A146" s="5" t="s">
        <v>265</v>
      </c>
      <c r="B146" s="21"/>
      <c r="C146" s="5" t="s">
        <v>266</v>
      </c>
      <c r="D146" s="21" t="s">
        <v>206</v>
      </c>
      <c r="E146" s="5" t="s">
        <v>14</v>
      </c>
      <c r="F146" s="28">
        <v>18.11</v>
      </c>
      <c r="G146" s="28">
        <v>-66.150000000000006</v>
      </c>
      <c r="H146" s="54" t="s">
        <v>267</v>
      </c>
      <c r="I146" s="13" t="s">
        <v>176</v>
      </c>
      <c r="J146" s="8" t="s">
        <v>31</v>
      </c>
      <c r="K146" s="8" t="s">
        <v>31</v>
      </c>
      <c r="L146" s="8" t="s">
        <v>31</v>
      </c>
      <c r="M146" s="8"/>
      <c r="N146" s="10" t="s">
        <v>24</v>
      </c>
      <c r="O146" s="3">
        <v>1</v>
      </c>
      <c r="P146" s="76"/>
      <c r="Q146" s="23">
        <v>99.274000000000001</v>
      </c>
      <c r="R146" s="88">
        <f>100-0.8</f>
        <v>99.2</v>
      </c>
      <c r="S146" s="110">
        <v>99.9</v>
      </c>
      <c r="T146" s="73"/>
    </row>
    <row r="147" spans="1:20" ht="40.5" customHeight="1" x14ac:dyDescent="0.25">
      <c r="A147" s="9" t="s">
        <v>430</v>
      </c>
      <c r="B147" s="9"/>
      <c r="C147" s="5"/>
      <c r="D147" s="5" t="s">
        <v>431</v>
      </c>
      <c r="E147" s="5" t="s">
        <v>14</v>
      </c>
      <c r="F147" s="29">
        <v>17.3</v>
      </c>
      <c r="G147" s="29">
        <v>-62.73</v>
      </c>
      <c r="H147" s="55" t="s">
        <v>432</v>
      </c>
      <c r="I147" s="14" t="s">
        <v>421</v>
      </c>
      <c r="J147" s="8"/>
      <c r="K147" s="8" t="s">
        <v>31</v>
      </c>
      <c r="L147" s="8" t="s">
        <v>31</v>
      </c>
      <c r="M147" s="8" t="s">
        <v>31</v>
      </c>
      <c r="N147" s="10" t="s">
        <v>24</v>
      </c>
      <c r="O147" s="3"/>
      <c r="P147" s="76">
        <v>0</v>
      </c>
      <c r="Q147" s="23">
        <v>0</v>
      </c>
      <c r="R147" s="88"/>
      <c r="S147" s="110">
        <v>0</v>
      </c>
      <c r="T147" s="73"/>
    </row>
    <row r="148" spans="1:20" ht="40.5" customHeight="1" x14ac:dyDescent="0.25">
      <c r="A148" s="9" t="s">
        <v>433</v>
      </c>
      <c r="B148" s="21"/>
      <c r="C148" s="9"/>
      <c r="D148" s="5" t="s">
        <v>428</v>
      </c>
      <c r="E148" s="5" t="s">
        <v>14</v>
      </c>
      <c r="F148" s="29">
        <v>14.023</v>
      </c>
      <c r="G148" s="29">
        <v>-60.973999999999997</v>
      </c>
      <c r="H148" s="55" t="s">
        <v>434</v>
      </c>
      <c r="I148" s="51" t="s">
        <v>421</v>
      </c>
      <c r="J148" s="8" t="s">
        <v>31</v>
      </c>
      <c r="K148" s="8" t="s">
        <v>31</v>
      </c>
      <c r="L148" s="8" t="s">
        <v>31</v>
      </c>
      <c r="M148" s="8" t="s">
        <v>31</v>
      </c>
      <c r="N148" s="10" t="s">
        <v>24</v>
      </c>
      <c r="O148" s="3">
        <v>1</v>
      </c>
      <c r="P148" s="76"/>
      <c r="Q148" s="23">
        <v>91.664000000000001</v>
      </c>
      <c r="R148" s="88">
        <f>100-100</f>
        <v>0</v>
      </c>
      <c r="S148" s="110">
        <v>99.2</v>
      </c>
      <c r="T148" s="73"/>
    </row>
    <row r="149" spans="1:20" ht="40.5" customHeight="1" x14ac:dyDescent="0.25">
      <c r="A149" s="5" t="s">
        <v>268</v>
      </c>
      <c r="B149" s="5" t="s">
        <v>269</v>
      </c>
      <c r="C149" s="21"/>
      <c r="D149" s="21" t="s">
        <v>147</v>
      </c>
      <c r="E149" s="5" t="s">
        <v>14</v>
      </c>
      <c r="F149" s="5">
        <v>23.69</v>
      </c>
      <c r="G149" s="34">
        <v>-109.94</v>
      </c>
      <c r="H149" s="67" t="s">
        <v>270</v>
      </c>
      <c r="I149" s="67" t="s">
        <v>211</v>
      </c>
      <c r="J149" s="8" t="s">
        <v>31</v>
      </c>
      <c r="K149" s="12" t="s">
        <v>31</v>
      </c>
      <c r="L149" s="12" t="s">
        <v>31</v>
      </c>
      <c r="M149" s="8" t="s">
        <v>31</v>
      </c>
      <c r="N149" s="10" t="s">
        <v>24</v>
      </c>
      <c r="O149" s="3">
        <v>1</v>
      </c>
      <c r="P149" s="76">
        <v>100</v>
      </c>
      <c r="Q149" s="23"/>
      <c r="R149" s="88">
        <f>100-0.6</f>
        <v>99.4</v>
      </c>
      <c r="S149" s="76"/>
      <c r="T149" s="73"/>
    </row>
    <row r="150" spans="1:20" ht="40.5" customHeight="1" x14ac:dyDescent="0.25">
      <c r="A150" s="9"/>
      <c r="B150" s="9" t="s">
        <v>54</v>
      </c>
      <c r="C150" s="5"/>
      <c r="D150" s="5" t="s">
        <v>28</v>
      </c>
      <c r="E150" s="5" t="s">
        <v>14</v>
      </c>
      <c r="F150" s="29">
        <v>11.16</v>
      </c>
      <c r="G150" s="29">
        <v>-74.22</v>
      </c>
      <c r="H150" s="69" t="s">
        <v>55</v>
      </c>
      <c r="I150" s="67" t="s">
        <v>30</v>
      </c>
      <c r="J150" s="12"/>
      <c r="K150" s="12"/>
      <c r="L150" s="12" t="s">
        <v>31</v>
      </c>
      <c r="M150" s="8" t="s">
        <v>31</v>
      </c>
      <c r="N150" s="10" t="s">
        <v>24</v>
      </c>
      <c r="O150" s="3">
        <v>1</v>
      </c>
      <c r="P150" s="76"/>
      <c r="Q150" s="23"/>
      <c r="R150" s="88"/>
      <c r="S150" s="110">
        <v>99.7</v>
      </c>
      <c r="T150" s="73"/>
    </row>
    <row r="151" spans="1:20" ht="40.5" customHeight="1" x14ac:dyDescent="0.25">
      <c r="A151" s="17"/>
      <c r="B151" s="17"/>
      <c r="C151" s="17"/>
      <c r="D151" s="17" t="s">
        <v>515</v>
      </c>
      <c r="E151" s="17" t="s">
        <v>14</v>
      </c>
      <c r="F151" s="17"/>
      <c r="G151" s="17"/>
      <c r="H151" s="61" t="s">
        <v>516</v>
      </c>
      <c r="I151" s="67" t="s">
        <v>517</v>
      </c>
      <c r="J151" s="8" t="s">
        <v>31</v>
      </c>
      <c r="K151" s="12" t="s">
        <v>31</v>
      </c>
      <c r="L151" s="12" t="s">
        <v>31</v>
      </c>
      <c r="M151" s="12"/>
      <c r="N151" s="10" t="s">
        <v>24</v>
      </c>
      <c r="O151" s="3">
        <v>1</v>
      </c>
      <c r="P151" s="76"/>
      <c r="Q151" s="23">
        <v>99.052999999999997</v>
      </c>
      <c r="R151" s="88"/>
      <c r="S151" s="76"/>
      <c r="T151" s="73"/>
    </row>
    <row r="152" spans="1:20" ht="40.5" customHeight="1" x14ac:dyDescent="0.25">
      <c r="A152" s="5" t="s">
        <v>388</v>
      </c>
      <c r="B152" s="5" t="s">
        <v>388</v>
      </c>
      <c r="C152" s="5"/>
      <c r="D152" s="5" t="s">
        <v>93</v>
      </c>
      <c r="E152" s="5" t="s">
        <v>14</v>
      </c>
      <c r="F152" s="28">
        <v>19.2</v>
      </c>
      <c r="G152" s="28">
        <v>-69.218999999999994</v>
      </c>
      <c r="H152" s="58" t="s">
        <v>389</v>
      </c>
      <c r="I152" s="61" t="s">
        <v>353</v>
      </c>
      <c r="J152" s="8"/>
      <c r="K152" s="8"/>
      <c r="L152" s="8"/>
      <c r="M152" s="8" t="s">
        <v>31</v>
      </c>
      <c r="N152" s="10" t="s">
        <v>24</v>
      </c>
      <c r="O152" s="3">
        <v>1</v>
      </c>
      <c r="P152" s="76">
        <v>0</v>
      </c>
      <c r="Q152" s="23"/>
      <c r="R152" s="88"/>
      <c r="S152" s="110">
        <v>0</v>
      </c>
      <c r="T152" s="73"/>
    </row>
    <row r="153" spans="1:20" ht="40.5" customHeight="1" x14ac:dyDescent="0.25">
      <c r="A153" s="5" t="s">
        <v>322</v>
      </c>
      <c r="B153" s="21"/>
      <c r="C153" s="5" t="s">
        <v>322</v>
      </c>
      <c r="D153" s="5" t="s">
        <v>317</v>
      </c>
      <c r="E153" s="5" t="s">
        <v>14</v>
      </c>
      <c r="F153" s="28">
        <v>18.100000000000001</v>
      </c>
      <c r="G153" s="45">
        <v>-63.04</v>
      </c>
      <c r="H153" s="58" t="s">
        <v>323</v>
      </c>
      <c r="I153" s="61" t="s">
        <v>319</v>
      </c>
      <c r="J153" s="8" t="s">
        <v>31</v>
      </c>
      <c r="K153" s="8" t="s">
        <v>31</v>
      </c>
      <c r="L153" s="8"/>
      <c r="M153" s="8"/>
      <c r="N153" s="10" t="s">
        <v>24</v>
      </c>
      <c r="O153" s="9"/>
      <c r="P153" s="76">
        <v>100</v>
      </c>
      <c r="Q153" s="23">
        <v>99.042000000000002</v>
      </c>
      <c r="R153" s="88">
        <f>100-0.3</f>
        <v>99.7</v>
      </c>
      <c r="S153" s="110">
        <v>99.7</v>
      </c>
      <c r="T153" s="73"/>
    </row>
    <row r="154" spans="1:20" ht="40.5" customHeight="1" x14ac:dyDescent="0.25">
      <c r="A154" s="5" t="s">
        <v>399</v>
      </c>
      <c r="B154" s="5"/>
      <c r="C154" s="5"/>
      <c r="D154" s="5" t="s">
        <v>396</v>
      </c>
      <c r="E154" s="5" t="s">
        <v>14</v>
      </c>
      <c r="F154" s="28">
        <v>13.6868</v>
      </c>
      <c r="G154" s="28">
        <v>-89.231499999999997</v>
      </c>
      <c r="H154" s="58" t="s">
        <v>400</v>
      </c>
      <c r="I154" s="58" t="s">
        <v>398</v>
      </c>
      <c r="J154" s="8"/>
      <c r="K154" s="8" t="s">
        <v>31</v>
      </c>
      <c r="L154" s="8"/>
      <c r="M154" s="8" t="s">
        <v>31</v>
      </c>
      <c r="N154" s="10" t="s">
        <v>24</v>
      </c>
      <c r="O154" s="3">
        <v>1</v>
      </c>
      <c r="P154" s="76">
        <v>100</v>
      </c>
      <c r="Q154" s="23">
        <v>99.265000000000001</v>
      </c>
      <c r="R154" s="88">
        <f>100-0.7</f>
        <v>99.3</v>
      </c>
      <c r="S154" s="110">
        <v>99.2</v>
      </c>
      <c r="T154" s="73"/>
    </row>
    <row r="155" spans="1:20" ht="40.5" customHeight="1" x14ac:dyDescent="0.25">
      <c r="A155" s="5" t="s">
        <v>107</v>
      </c>
      <c r="B155" s="5" t="s">
        <v>108</v>
      </c>
      <c r="C155" s="5"/>
      <c r="D155" s="5" t="s">
        <v>85</v>
      </c>
      <c r="E155" s="5" t="s">
        <v>14</v>
      </c>
      <c r="F155" s="15">
        <v>22.783000000000001</v>
      </c>
      <c r="G155" s="34">
        <v>-83.018000000000001</v>
      </c>
      <c r="H155" s="51" t="s">
        <v>109</v>
      </c>
      <c r="I155" s="51" t="s">
        <v>103</v>
      </c>
      <c r="J155" s="8" t="s">
        <v>31</v>
      </c>
      <c r="K155" s="12" t="s">
        <v>153</v>
      </c>
      <c r="L155" s="8" t="s">
        <v>31</v>
      </c>
      <c r="M155" s="8" t="s">
        <v>31</v>
      </c>
      <c r="N155" s="10" t="s">
        <v>24</v>
      </c>
      <c r="O155" s="3">
        <v>1</v>
      </c>
      <c r="P155" s="76"/>
      <c r="Q155" s="23">
        <v>84.953000000000003</v>
      </c>
      <c r="R155" s="88">
        <f>100-2.9</f>
        <v>97.1</v>
      </c>
      <c r="S155" s="110">
        <v>97.7</v>
      </c>
      <c r="T155" s="73"/>
    </row>
    <row r="156" spans="1:20" ht="40.5" customHeight="1" x14ac:dyDescent="0.25">
      <c r="A156" s="9" t="s">
        <v>246</v>
      </c>
      <c r="B156" s="9" t="s">
        <v>247</v>
      </c>
      <c r="C156" s="9" t="s">
        <v>248</v>
      </c>
      <c r="D156" s="9" t="s">
        <v>206</v>
      </c>
      <c r="E156" s="9" t="s">
        <v>174</v>
      </c>
      <c r="F156" s="21">
        <v>40.64</v>
      </c>
      <c r="G156" s="21">
        <v>-77.89</v>
      </c>
      <c r="H156" s="55" t="s">
        <v>249</v>
      </c>
      <c r="I156" s="51" t="s">
        <v>211</v>
      </c>
      <c r="J156" s="8" t="s">
        <v>31</v>
      </c>
      <c r="K156" s="12" t="s">
        <v>153</v>
      </c>
      <c r="L156" s="8" t="s">
        <v>31</v>
      </c>
      <c r="M156" s="8" t="s">
        <v>31</v>
      </c>
      <c r="N156" s="10" t="s">
        <v>24</v>
      </c>
      <c r="O156" s="3">
        <v>1</v>
      </c>
      <c r="P156" s="76">
        <v>100</v>
      </c>
      <c r="Q156" s="23">
        <v>83.741</v>
      </c>
      <c r="R156" s="88">
        <f>100-0.4</f>
        <v>99.6</v>
      </c>
      <c r="S156" s="76"/>
      <c r="T156" s="73"/>
    </row>
    <row r="157" spans="1:20" ht="40.5" customHeight="1" x14ac:dyDescent="0.25">
      <c r="A157" s="17" t="s">
        <v>293</v>
      </c>
      <c r="B157" s="17" t="s">
        <v>294</v>
      </c>
      <c r="C157" s="17"/>
      <c r="D157" s="17" t="s">
        <v>89</v>
      </c>
      <c r="E157" s="17" t="s">
        <v>14</v>
      </c>
      <c r="F157" s="17">
        <v>18.079999999999998</v>
      </c>
      <c r="G157" s="17">
        <v>-76.81</v>
      </c>
      <c r="H157" s="65" t="s">
        <v>295</v>
      </c>
      <c r="I157" s="55" t="s">
        <v>292</v>
      </c>
      <c r="J157" s="8"/>
      <c r="K157" s="8"/>
      <c r="L157" s="8"/>
      <c r="M157" s="8"/>
      <c r="N157" s="10" t="s">
        <v>24</v>
      </c>
      <c r="O157" s="5">
        <v>1</v>
      </c>
      <c r="P157" s="76"/>
      <c r="Q157" s="23">
        <v>86.739000000000004</v>
      </c>
      <c r="R157" s="88">
        <f>100-0.4</f>
        <v>99.6</v>
      </c>
      <c r="S157" s="110">
        <v>99.7</v>
      </c>
      <c r="T157" s="73"/>
    </row>
    <row r="158" spans="1:20" ht="40.5" customHeight="1" x14ac:dyDescent="0.25">
      <c r="A158" s="9" t="s">
        <v>435</v>
      </c>
      <c r="B158" s="9"/>
      <c r="C158" s="5"/>
      <c r="D158" s="5" t="s">
        <v>425</v>
      </c>
      <c r="E158" s="5" t="s">
        <v>14</v>
      </c>
      <c r="F158" s="29">
        <v>13.2</v>
      </c>
      <c r="G158" s="29">
        <v>-61.26</v>
      </c>
      <c r="H158" s="21" t="s">
        <v>436</v>
      </c>
      <c r="I158" s="23" t="s">
        <v>421</v>
      </c>
      <c r="J158" s="57"/>
      <c r="K158" s="57"/>
      <c r="L158" s="57"/>
      <c r="M158" s="57"/>
      <c r="N158" s="23"/>
      <c r="O158" s="23"/>
      <c r="P158" s="76">
        <v>94.6</v>
      </c>
      <c r="Q158" s="23">
        <v>94.385000000000005</v>
      </c>
      <c r="R158" s="88">
        <f>100-4.8</f>
        <v>95.2</v>
      </c>
      <c r="S158" s="110">
        <v>95.5</v>
      </c>
      <c r="T158" s="73"/>
    </row>
    <row r="159" spans="1:20" ht="40.5" customHeight="1" x14ac:dyDescent="0.25">
      <c r="A159" s="98" t="s">
        <v>406</v>
      </c>
      <c r="B159" s="37"/>
      <c r="C159" s="98"/>
      <c r="D159" s="98" t="s">
        <v>141</v>
      </c>
      <c r="E159" s="98" t="s">
        <v>14</v>
      </c>
      <c r="F159" s="40" t="s">
        <v>407</v>
      </c>
      <c r="G159" s="40" t="s">
        <v>408</v>
      </c>
      <c r="H159" s="102" t="s">
        <v>409</v>
      </c>
      <c r="I159" s="69" t="s">
        <v>405</v>
      </c>
      <c r="J159" s="57"/>
      <c r="K159" s="57"/>
      <c r="L159" s="57"/>
      <c r="M159" s="57"/>
      <c r="N159" s="23"/>
      <c r="O159" s="23"/>
      <c r="P159" s="76"/>
      <c r="Q159" s="23"/>
      <c r="R159" s="88">
        <f>100-100</f>
        <v>0</v>
      </c>
      <c r="S159" s="110">
        <v>0</v>
      </c>
      <c r="T159" s="73"/>
    </row>
    <row r="160" spans="1:20" ht="40.5" customHeight="1" x14ac:dyDescent="0.25">
      <c r="A160" s="5" t="s">
        <v>513</v>
      </c>
      <c r="B160" s="5" t="s">
        <v>488</v>
      </c>
      <c r="C160" s="21" t="s">
        <v>136</v>
      </c>
      <c r="D160" s="21" t="s">
        <v>137</v>
      </c>
      <c r="E160" s="5" t="s">
        <v>14</v>
      </c>
      <c r="F160" s="39">
        <v>15.86</v>
      </c>
      <c r="G160" s="39">
        <v>-61.64</v>
      </c>
      <c r="H160" s="15" t="s">
        <v>514</v>
      </c>
      <c r="I160" s="23" t="s">
        <v>490</v>
      </c>
      <c r="J160" s="57"/>
      <c r="K160" s="57"/>
      <c r="L160" s="57"/>
      <c r="M160" s="57"/>
      <c r="N160" s="23"/>
      <c r="O160" s="23"/>
      <c r="P160" s="76">
        <v>0</v>
      </c>
      <c r="Q160" s="23">
        <v>0</v>
      </c>
      <c r="R160" s="88">
        <f>100-100</f>
        <v>0</v>
      </c>
      <c r="S160" s="110">
        <v>0</v>
      </c>
      <c r="T160" s="73"/>
    </row>
    <row r="161" spans="1:20" ht="40.5" customHeight="1" x14ac:dyDescent="0.25">
      <c r="A161" s="5" t="s">
        <v>271</v>
      </c>
      <c r="B161" s="5" t="s">
        <v>272</v>
      </c>
      <c r="C161" s="5"/>
      <c r="D161" s="5" t="s">
        <v>147</v>
      </c>
      <c r="E161" s="5" t="s">
        <v>14</v>
      </c>
      <c r="F161" s="28">
        <v>20.23</v>
      </c>
      <c r="G161" s="28">
        <v>-88.28</v>
      </c>
      <c r="H161" s="4" t="s">
        <v>273</v>
      </c>
      <c r="I161" s="5" t="s">
        <v>211</v>
      </c>
      <c r="J161" s="8" t="s">
        <v>31</v>
      </c>
      <c r="K161" s="12" t="s">
        <v>23</v>
      </c>
      <c r="L161" s="12" t="s">
        <v>23</v>
      </c>
      <c r="M161" s="12" t="s">
        <v>23</v>
      </c>
      <c r="N161" s="10" t="s">
        <v>24</v>
      </c>
      <c r="O161" s="3">
        <v>2</v>
      </c>
      <c r="P161" s="76">
        <v>100</v>
      </c>
      <c r="Q161" s="23">
        <v>98.567999999999998</v>
      </c>
      <c r="R161" s="88">
        <f>100-0.8</f>
        <v>99.2</v>
      </c>
      <c r="S161" s="110">
        <v>99.8</v>
      </c>
      <c r="T161" s="73"/>
    </row>
    <row r="162" spans="1:20" ht="40.5" customHeight="1" x14ac:dyDescent="0.25">
      <c r="A162" s="21" t="s">
        <v>314</v>
      </c>
      <c r="B162" s="21" t="s">
        <v>312</v>
      </c>
      <c r="C162" s="21"/>
      <c r="D162" s="21" t="s">
        <v>147</v>
      </c>
      <c r="E162" s="5" t="s">
        <v>14</v>
      </c>
      <c r="F162" s="5">
        <v>16.778199999999998</v>
      </c>
      <c r="G162" s="5">
        <v>-93.122200000000007</v>
      </c>
      <c r="H162" s="61" t="s">
        <v>315</v>
      </c>
      <c r="I162" s="61" t="s">
        <v>307</v>
      </c>
      <c r="J162" s="8" t="s">
        <v>31</v>
      </c>
      <c r="K162" s="8" t="s">
        <v>31</v>
      </c>
      <c r="L162" s="8" t="s">
        <v>31</v>
      </c>
      <c r="M162" s="8"/>
      <c r="N162" s="10" t="s">
        <v>24</v>
      </c>
      <c r="O162" s="3">
        <v>1</v>
      </c>
      <c r="P162" s="76"/>
      <c r="Q162" s="23"/>
      <c r="R162" s="88">
        <f>100-2</f>
        <v>98</v>
      </c>
      <c r="S162" s="110">
        <v>99.6</v>
      </c>
      <c r="T162" s="73"/>
    </row>
    <row r="163" spans="1:20" ht="40.5" customHeight="1" x14ac:dyDescent="0.25">
      <c r="A163" s="5" t="s">
        <v>96</v>
      </c>
      <c r="B163" s="5" t="s">
        <v>97</v>
      </c>
      <c r="C163" s="5"/>
      <c r="D163" s="5" t="s">
        <v>98</v>
      </c>
      <c r="E163" s="5" t="s">
        <v>14</v>
      </c>
      <c r="F163" s="28">
        <v>14.06</v>
      </c>
      <c r="G163" s="28">
        <v>-87.27</v>
      </c>
      <c r="H163" s="47" t="s">
        <v>99</v>
      </c>
      <c r="I163" s="17" t="s">
        <v>71</v>
      </c>
      <c r="J163" s="8" t="s">
        <v>31</v>
      </c>
      <c r="K163" s="8" t="s">
        <v>23</v>
      </c>
      <c r="L163" s="8" t="s">
        <v>23</v>
      </c>
      <c r="M163" s="8" t="s">
        <v>23</v>
      </c>
      <c r="N163" s="10" t="s">
        <v>24</v>
      </c>
      <c r="O163" s="7">
        <v>1</v>
      </c>
      <c r="P163" s="76">
        <v>100</v>
      </c>
      <c r="Q163" s="23">
        <v>99.096000000000004</v>
      </c>
      <c r="R163" s="88">
        <f>100-0.4</f>
        <v>99.6</v>
      </c>
      <c r="S163" s="110">
        <v>99.9</v>
      </c>
      <c r="T163" s="73"/>
    </row>
    <row r="164" spans="1:20" ht="40.5" customHeight="1" x14ac:dyDescent="0.25">
      <c r="A164" s="9" t="s">
        <v>437</v>
      </c>
      <c r="B164" s="21"/>
      <c r="C164" s="9" t="s">
        <v>438</v>
      </c>
      <c r="D164" s="5" t="s">
        <v>439</v>
      </c>
      <c r="E164" s="5" t="s">
        <v>14</v>
      </c>
      <c r="F164" s="29">
        <v>11.22</v>
      </c>
      <c r="G164" s="29">
        <v>-60.7</v>
      </c>
      <c r="H164" s="14" t="s">
        <v>440</v>
      </c>
      <c r="I164" s="60" t="s">
        <v>421</v>
      </c>
      <c r="J164" s="8" t="s">
        <v>31</v>
      </c>
      <c r="K164" s="12" t="s">
        <v>31</v>
      </c>
      <c r="L164" s="12" t="s">
        <v>31</v>
      </c>
      <c r="M164" s="12" t="s">
        <v>31</v>
      </c>
      <c r="N164" s="10" t="s">
        <v>24</v>
      </c>
      <c r="O164" s="3">
        <v>1</v>
      </c>
      <c r="P164" s="76"/>
      <c r="Q164" s="23">
        <v>0</v>
      </c>
      <c r="R164" s="88">
        <f>100-100</f>
        <v>0</v>
      </c>
      <c r="S164" s="110">
        <v>0</v>
      </c>
      <c r="T164" s="73"/>
    </row>
    <row r="165" spans="1:20" ht="40.5" customHeight="1" x14ac:dyDescent="0.25">
      <c r="A165" s="9" t="s">
        <v>250</v>
      </c>
      <c r="B165" s="5"/>
      <c r="C165" s="9" t="s">
        <v>250</v>
      </c>
      <c r="D165" s="21" t="s">
        <v>82</v>
      </c>
      <c r="E165" s="21" t="s">
        <v>174</v>
      </c>
      <c r="F165" s="28">
        <v>-37.057000000000002</v>
      </c>
      <c r="G165" s="28">
        <v>-12.315899999999999</v>
      </c>
      <c r="H165" s="13" t="s">
        <v>251</v>
      </c>
      <c r="I165" s="100" t="s">
        <v>211</v>
      </c>
      <c r="J165" s="20"/>
      <c r="K165" s="20"/>
      <c r="L165" s="20" t="s">
        <v>23</v>
      </c>
      <c r="M165" s="20" t="s">
        <v>23</v>
      </c>
      <c r="N165" s="10" t="s">
        <v>24</v>
      </c>
      <c r="O165" s="98"/>
      <c r="P165" s="76">
        <v>84.4</v>
      </c>
      <c r="Q165" s="23">
        <v>67.816000000000003</v>
      </c>
      <c r="R165" s="88">
        <f>100-21.5</f>
        <v>78.5</v>
      </c>
      <c r="S165" s="76"/>
      <c r="T165" s="73"/>
    </row>
    <row r="166" spans="1:20" customFormat="1" ht="30" x14ac:dyDescent="0.25">
      <c r="A166" s="5" t="s">
        <v>441</v>
      </c>
      <c r="B166" s="21"/>
      <c r="C166" s="5" t="s">
        <v>442</v>
      </c>
      <c r="D166" s="5" t="s">
        <v>439</v>
      </c>
      <c r="E166" s="5" t="s">
        <v>14</v>
      </c>
      <c r="F166" s="35">
        <v>10.648</v>
      </c>
      <c r="G166" s="35">
        <v>-61.402999999999999</v>
      </c>
      <c r="H166" s="68" t="s">
        <v>443</v>
      </c>
      <c r="I166" s="70" t="s">
        <v>421</v>
      </c>
      <c r="J166" s="8" t="s">
        <v>31</v>
      </c>
      <c r="K166" s="8" t="s">
        <v>23</v>
      </c>
      <c r="L166" s="8" t="s">
        <v>31</v>
      </c>
      <c r="M166" s="8" t="s">
        <v>31</v>
      </c>
      <c r="N166" s="10" t="s">
        <v>24</v>
      </c>
      <c r="O166" s="5">
        <v>1</v>
      </c>
      <c r="P166" s="76"/>
      <c r="Q166" s="23"/>
      <c r="R166" s="97"/>
      <c r="S166" s="76"/>
      <c r="T166" s="73"/>
    </row>
    <row r="167" spans="1:20" ht="40.5" customHeight="1" x14ac:dyDescent="0.25">
      <c r="A167" s="98" t="s">
        <v>410</v>
      </c>
      <c r="B167" s="37"/>
      <c r="C167" s="98"/>
      <c r="D167" s="98" t="s">
        <v>141</v>
      </c>
      <c r="E167" s="98" t="s">
        <v>14</v>
      </c>
      <c r="F167" s="40" t="s">
        <v>411</v>
      </c>
      <c r="G167" s="40" t="s">
        <v>412</v>
      </c>
      <c r="H167" s="109" t="s">
        <v>413</v>
      </c>
      <c r="I167" s="51" t="s">
        <v>405</v>
      </c>
      <c r="J167" s="8" t="s">
        <v>31</v>
      </c>
      <c r="K167" s="8" t="s">
        <v>31</v>
      </c>
      <c r="L167" s="8" t="s">
        <v>31</v>
      </c>
      <c r="M167" s="8" t="s">
        <v>31</v>
      </c>
      <c r="N167" s="10" t="s">
        <v>24</v>
      </c>
      <c r="O167" s="3">
        <v>1</v>
      </c>
      <c r="P167" s="76"/>
      <c r="Q167" s="23">
        <v>66.08</v>
      </c>
      <c r="R167" s="88">
        <f>100-74.3</f>
        <v>25.700000000000003</v>
      </c>
      <c r="S167" s="110">
        <v>26.3</v>
      </c>
      <c r="T167" s="73"/>
    </row>
    <row r="168" spans="1:20" ht="40.5" customHeight="1" x14ac:dyDescent="0.25">
      <c r="A168" s="5" t="s">
        <v>252</v>
      </c>
      <c r="B168" s="9" t="s">
        <v>253</v>
      </c>
      <c r="C168" s="5" t="s">
        <v>254</v>
      </c>
      <c r="D168" s="21" t="s">
        <v>206</v>
      </c>
      <c r="E168" s="21" t="s">
        <v>174</v>
      </c>
      <c r="F168" s="28">
        <v>32.308999999999997</v>
      </c>
      <c r="G168" s="28">
        <v>-110.78400000000001</v>
      </c>
      <c r="H168" s="13" t="s">
        <v>255</v>
      </c>
      <c r="I168" s="52" t="s">
        <v>211</v>
      </c>
      <c r="J168" s="12"/>
      <c r="K168" s="12"/>
      <c r="L168" s="12" t="s">
        <v>31</v>
      </c>
      <c r="M168" s="8" t="s">
        <v>31</v>
      </c>
      <c r="N168" s="10" t="s">
        <v>24</v>
      </c>
      <c r="O168" s="3">
        <v>1</v>
      </c>
      <c r="P168" s="76">
        <v>100</v>
      </c>
      <c r="Q168" s="23">
        <v>78.784000000000006</v>
      </c>
      <c r="R168" s="88">
        <f>100-0.8</f>
        <v>99.2</v>
      </c>
      <c r="S168" s="76"/>
      <c r="T168" s="73"/>
    </row>
    <row r="169" spans="1:20" ht="40.5" customHeight="1" x14ac:dyDescent="0.25">
      <c r="A169" s="5" t="s">
        <v>146</v>
      </c>
      <c r="B169" s="5" t="s">
        <v>147</v>
      </c>
      <c r="C169" s="5"/>
      <c r="D169" s="5" t="s">
        <v>147</v>
      </c>
      <c r="E169" s="5" t="s">
        <v>14</v>
      </c>
      <c r="F169" s="28">
        <v>19.329999999999998</v>
      </c>
      <c r="G169" s="28">
        <v>-99.18</v>
      </c>
      <c r="H169" s="51" t="s">
        <v>148</v>
      </c>
      <c r="I169" s="13" t="s">
        <v>139</v>
      </c>
      <c r="J169" s="8" t="s">
        <v>31</v>
      </c>
      <c r="K169" s="8" t="s">
        <v>31</v>
      </c>
      <c r="L169" s="8" t="s">
        <v>31</v>
      </c>
      <c r="M169" s="8" t="s">
        <v>31</v>
      </c>
      <c r="N169" s="10" t="s">
        <v>24</v>
      </c>
      <c r="O169" s="3">
        <v>1</v>
      </c>
      <c r="P169" s="76">
        <v>99.9</v>
      </c>
      <c r="Q169" s="23">
        <v>98.572999999999993</v>
      </c>
      <c r="R169" s="88">
        <f>100-1.6</f>
        <v>98.4</v>
      </c>
      <c r="S169" s="76"/>
      <c r="T169" s="73"/>
    </row>
    <row r="170" spans="1:20" ht="40.5" customHeight="1" x14ac:dyDescent="0.25">
      <c r="A170" s="4"/>
      <c r="B170" s="3"/>
      <c r="C170" s="4"/>
      <c r="D170" s="4" t="s">
        <v>76</v>
      </c>
      <c r="E170" s="4" t="s">
        <v>14</v>
      </c>
      <c r="F170" s="33"/>
      <c r="G170" s="33"/>
      <c r="H170" s="58" t="s">
        <v>394</v>
      </c>
      <c r="I170" s="58" t="s">
        <v>391</v>
      </c>
      <c r="J170" s="8" t="s">
        <v>31</v>
      </c>
      <c r="K170" s="8" t="s">
        <v>31</v>
      </c>
      <c r="L170" s="8" t="s">
        <v>31</v>
      </c>
      <c r="M170" s="8"/>
      <c r="N170" s="10" t="s">
        <v>24</v>
      </c>
      <c r="O170" s="3">
        <v>1</v>
      </c>
      <c r="P170" s="76"/>
      <c r="Q170" s="23">
        <v>85.903999999999996</v>
      </c>
      <c r="R170" s="88"/>
      <c r="S170" s="76"/>
      <c r="T170" s="73"/>
    </row>
    <row r="171" spans="1:20" ht="40.5" customHeight="1" x14ac:dyDescent="0.25">
      <c r="A171" s="5" t="s">
        <v>56</v>
      </c>
      <c r="B171" s="5" t="s">
        <v>57</v>
      </c>
      <c r="C171" s="5"/>
      <c r="D171" s="5" t="s">
        <v>28</v>
      </c>
      <c r="E171" s="5" t="s">
        <v>14</v>
      </c>
      <c r="F171" s="5">
        <v>11.7</v>
      </c>
      <c r="G171" s="34">
        <v>-71.989999999999995</v>
      </c>
      <c r="H171" s="58" t="s">
        <v>58</v>
      </c>
      <c r="I171" s="67" t="s">
        <v>30</v>
      </c>
      <c r="J171" s="8" t="s">
        <v>31</v>
      </c>
      <c r="K171" s="12"/>
      <c r="L171" s="12" t="s">
        <v>31</v>
      </c>
      <c r="M171" s="8" t="s">
        <v>31</v>
      </c>
      <c r="N171" s="10" t="s">
        <v>24</v>
      </c>
      <c r="O171" s="3">
        <v>1</v>
      </c>
      <c r="P171" s="76">
        <v>100</v>
      </c>
      <c r="Q171" s="23">
        <v>99.757000000000005</v>
      </c>
      <c r="R171" s="88">
        <f>100-0.6</f>
        <v>99.4</v>
      </c>
      <c r="S171" s="110">
        <v>99.7</v>
      </c>
      <c r="T171" s="73"/>
    </row>
    <row r="172" spans="1:20" ht="40.5" customHeight="1" x14ac:dyDescent="0.25">
      <c r="A172" s="17" t="s">
        <v>121</v>
      </c>
      <c r="B172" s="17" t="s">
        <v>116</v>
      </c>
      <c r="C172" s="17" t="s">
        <v>112</v>
      </c>
      <c r="D172" s="17" t="s">
        <v>82</v>
      </c>
      <c r="E172" s="17" t="s">
        <v>14</v>
      </c>
      <c r="F172" s="17">
        <v>19.38</v>
      </c>
      <c r="G172" s="17">
        <v>-81.400000000000006</v>
      </c>
      <c r="H172" s="61" t="s">
        <v>122</v>
      </c>
      <c r="I172" s="58" t="s">
        <v>114</v>
      </c>
      <c r="J172" s="8" t="s">
        <v>31</v>
      </c>
      <c r="K172" s="8" t="s">
        <v>31</v>
      </c>
      <c r="L172" s="8" t="s">
        <v>31</v>
      </c>
      <c r="M172" s="8"/>
      <c r="N172" s="10" t="s">
        <v>24</v>
      </c>
      <c r="O172" s="3">
        <v>1</v>
      </c>
      <c r="P172" s="76"/>
      <c r="Q172" s="23">
        <v>0</v>
      </c>
      <c r="R172" s="88"/>
      <c r="S172" s="110">
        <v>0</v>
      </c>
      <c r="T172" s="73"/>
    </row>
    <row r="173" spans="1:20" ht="40.5" customHeight="1" x14ac:dyDescent="0.25">
      <c r="A173" s="5" t="s">
        <v>256</v>
      </c>
      <c r="B173" s="21"/>
      <c r="C173" s="5" t="s">
        <v>257</v>
      </c>
      <c r="D173" s="21" t="s">
        <v>206</v>
      </c>
      <c r="E173" s="21" t="s">
        <v>174</v>
      </c>
      <c r="F173" s="28">
        <v>36.130000000000003</v>
      </c>
      <c r="G173" s="28">
        <v>-87.83</v>
      </c>
      <c r="H173" s="13" t="s">
        <v>258</v>
      </c>
      <c r="I173" s="100" t="s">
        <v>211</v>
      </c>
      <c r="J173" s="26" t="s">
        <v>354</v>
      </c>
      <c r="K173" s="20" t="s">
        <v>23</v>
      </c>
      <c r="L173" s="20" t="s">
        <v>23</v>
      </c>
      <c r="M173" s="20" t="s">
        <v>23</v>
      </c>
      <c r="N173" s="10" t="s">
        <v>24</v>
      </c>
      <c r="O173" s="6"/>
      <c r="P173" s="78">
        <v>100</v>
      </c>
      <c r="Q173" s="23">
        <v>84.614999999999995</v>
      </c>
      <c r="R173" s="88">
        <f>100-1.2</f>
        <v>98.8</v>
      </c>
      <c r="S173" s="78"/>
      <c r="T173" s="73"/>
    </row>
    <row r="174" spans="1:20" ht="40.5" customHeight="1" x14ac:dyDescent="0.25">
      <c r="A174" s="9" t="s">
        <v>296</v>
      </c>
      <c r="B174" s="9" t="s">
        <v>297</v>
      </c>
      <c r="C174" s="9"/>
      <c r="D174" s="9" t="s">
        <v>89</v>
      </c>
      <c r="E174" s="5" t="s">
        <v>14</v>
      </c>
      <c r="F174" s="5">
        <v>17.899999999999999</v>
      </c>
      <c r="G174" s="5">
        <v>-76.510000000000005</v>
      </c>
      <c r="H174" s="61" t="s">
        <v>298</v>
      </c>
      <c r="I174" s="58" t="s">
        <v>292</v>
      </c>
      <c r="J174" s="8" t="s">
        <v>31</v>
      </c>
      <c r="K174" s="8" t="s">
        <v>31</v>
      </c>
      <c r="L174" s="8" t="s">
        <v>31</v>
      </c>
      <c r="M174" s="8"/>
      <c r="N174" s="10" t="s">
        <v>24</v>
      </c>
      <c r="O174" s="3">
        <v>1</v>
      </c>
      <c r="P174" s="78"/>
      <c r="Q174" s="23">
        <v>0</v>
      </c>
      <c r="R174" s="88">
        <f>100-100</f>
        <v>0</v>
      </c>
      <c r="S174" s="78"/>
      <c r="T174" s="73"/>
    </row>
    <row r="175" spans="1:20" ht="40.5" customHeight="1" x14ac:dyDescent="0.25">
      <c r="A175" s="4"/>
      <c r="B175" s="3"/>
      <c r="C175" s="4"/>
      <c r="D175" s="4" t="s">
        <v>28</v>
      </c>
      <c r="E175" s="4" t="s">
        <v>14</v>
      </c>
      <c r="F175" s="33">
        <v>7.492</v>
      </c>
      <c r="G175" s="33">
        <v>-74.858000000000004</v>
      </c>
      <c r="H175" s="58" t="s">
        <v>59</v>
      </c>
      <c r="I175" s="89" t="s">
        <v>30</v>
      </c>
      <c r="J175" s="12"/>
      <c r="K175" s="12"/>
      <c r="L175" s="12"/>
      <c r="M175" s="12"/>
      <c r="N175" s="3" t="s">
        <v>17</v>
      </c>
      <c r="O175" s="3">
        <v>3</v>
      </c>
      <c r="P175" s="76">
        <v>0</v>
      </c>
      <c r="Q175" s="23"/>
      <c r="R175" s="75"/>
      <c r="S175" s="76"/>
      <c r="T175" s="73"/>
    </row>
    <row r="176" spans="1:20" customFormat="1" ht="30" x14ac:dyDescent="0.25">
      <c r="A176" s="23"/>
      <c r="B176" s="23"/>
      <c r="C176" s="23"/>
      <c r="D176" s="23"/>
      <c r="E176" s="23"/>
      <c r="F176" s="23"/>
      <c r="G176" s="23"/>
      <c r="H176" s="69"/>
      <c r="I176" s="61" t="s">
        <v>292</v>
      </c>
      <c r="J176" s="8"/>
      <c r="K176" s="8" t="s">
        <v>31</v>
      </c>
      <c r="L176" s="8"/>
      <c r="M176" s="8"/>
      <c r="N176" s="10" t="s">
        <v>24</v>
      </c>
      <c r="O176" s="3"/>
      <c r="P176" s="76"/>
      <c r="Q176" s="96"/>
      <c r="R176" s="75"/>
      <c r="S176" s="76"/>
      <c r="T176" s="73"/>
    </row>
    <row r="177" spans="1:20" ht="40.5" customHeight="1" x14ac:dyDescent="0.25">
      <c r="A177" s="9" t="s">
        <v>520</v>
      </c>
      <c r="B177" s="9"/>
      <c r="C177" s="9"/>
      <c r="D177" s="9" t="s">
        <v>141</v>
      </c>
      <c r="E177" s="5" t="s">
        <v>168</v>
      </c>
      <c r="F177" s="5">
        <v>5.5279999999999996</v>
      </c>
      <c r="G177" s="5">
        <v>-87.06</v>
      </c>
      <c r="H177" s="103"/>
      <c r="I177" s="103" t="s">
        <v>30</v>
      </c>
      <c r="J177" s="8" t="s">
        <v>31</v>
      </c>
      <c r="K177" s="8" t="s">
        <v>31</v>
      </c>
      <c r="L177" s="8" t="s">
        <v>31</v>
      </c>
      <c r="M177" s="8" t="s">
        <v>31</v>
      </c>
      <c r="N177" s="10" t="s">
        <v>24</v>
      </c>
      <c r="O177" s="3">
        <v>1</v>
      </c>
      <c r="P177" s="76"/>
      <c r="Q177" s="77"/>
      <c r="R177" s="77"/>
      <c r="S177" s="76"/>
      <c r="T177" s="73"/>
    </row>
    <row r="178" spans="1:20" customFormat="1" ht="30" x14ac:dyDescent="0.25">
      <c r="A178" s="23"/>
      <c r="B178" s="23"/>
      <c r="C178" s="23"/>
      <c r="D178" s="23"/>
      <c r="E178" s="23"/>
      <c r="F178" s="23"/>
      <c r="G178" s="23"/>
      <c r="H178" s="69"/>
      <c r="I178" s="61"/>
      <c r="J178" s="8" t="s">
        <v>31</v>
      </c>
      <c r="K178" s="8" t="s">
        <v>23</v>
      </c>
      <c r="L178" s="8"/>
      <c r="M178" s="8" t="s">
        <v>31</v>
      </c>
      <c r="N178" s="10" t="s">
        <v>24</v>
      </c>
      <c r="O178" s="7">
        <v>1</v>
      </c>
      <c r="P178" s="76"/>
      <c r="Q178" s="77"/>
      <c r="R178" s="77"/>
      <c r="S178" s="76"/>
      <c r="T178" s="73"/>
    </row>
    <row r="179" spans="1:20" customFormat="1" ht="30" x14ac:dyDescent="0.25">
      <c r="A179" s="23"/>
      <c r="B179" s="23"/>
      <c r="C179" s="23"/>
      <c r="D179" s="23"/>
      <c r="E179" s="23"/>
      <c r="F179" s="23"/>
      <c r="G179" s="23"/>
      <c r="H179" s="66"/>
      <c r="I179" s="59" t="s">
        <v>391</v>
      </c>
      <c r="J179" s="8" t="s">
        <v>31</v>
      </c>
      <c r="K179" s="8" t="s">
        <v>31</v>
      </c>
      <c r="L179" s="8" t="s">
        <v>31</v>
      </c>
      <c r="M179" s="8"/>
      <c r="N179" s="10" t="s">
        <v>24</v>
      </c>
      <c r="O179" s="3">
        <v>1</v>
      </c>
      <c r="P179" s="76"/>
      <c r="Q179" s="77"/>
      <c r="R179" s="77"/>
      <c r="S179" s="76"/>
      <c r="T179" s="73"/>
    </row>
    <row r="180" spans="1:20" customFormat="1" ht="97.5" customHeight="1" x14ac:dyDescent="0.25">
      <c r="A180" s="23"/>
      <c r="B180" s="23"/>
      <c r="C180" s="23"/>
      <c r="D180" s="23"/>
      <c r="E180" s="23"/>
      <c r="F180" s="23"/>
      <c r="G180" s="23"/>
      <c r="H180" s="66"/>
      <c r="I180" s="103" t="s">
        <v>30</v>
      </c>
      <c r="J180" s="8" t="s">
        <v>31</v>
      </c>
      <c r="K180" s="8" t="s">
        <v>23</v>
      </c>
      <c r="L180" s="8" t="s">
        <v>23</v>
      </c>
      <c r="M180" s="8"/>
      <c r="N180" s="10" t="s">
        <v>24</v>
      </c>
      <c r="O180" s="3">
        <v>1</v>
      </c>
      <c r="P180" s="76"/>
      <c r="Q180" s="95"/>
      <c r="R180" s="75"/>
      <c r="S180" s="76"/>
      <c r="T180" s="73"/>
    </row>
    <row r="181" spans="1:20" customFormat="1" ht="81.75" customHeight="1" x14ac:dyDescent="0.25">
      <c r="A181" s="9"/>
      <c r="B181" s="9"/>
      <c r="C181" s="9"/>
      <c r="D181" s="9" t="s">
        <v>518</v>
      </c>
      <c r="E181" s="5" t="s">
        <v>14</v>
      </c>
      <c r="F181" s="5">
        <v>17.21</v>
      </c>
      <c r="G181" s="5">
        <v>-88.51</v>
      </c>
      <c r="H181" s="64"/>
      <c r="I181" s="59" t="s">
        <v>114</v>
      </c>
      <c r="J181" s="8" t="s">
        <v>31</v>
      </c>
      <c r="K181" s="8"/>
      <c r="L181" s="8"/>
      <c r="M181" s="8"/>
      <c r="N181" s="10" t="s">
        <v>24</v>
      </c>
      <c r="O181" s="4"/>
      <c r="P181" s="76"/>
      <c r="Q181" s="77"/>
      <c r="R181" s="75"/>
      <c r="S181" s="76"/>
      <c r="T181" s="73"/>
    </row>
    <row r="182" spans="1:20" customFormat="1" ht="58.5" customHeight="1" x14ac:dyDescent="0.25">
      <c r="A182" s="23"/>
      <c r="B182" s="23"/>
      <c r="C182" s="23"/>
      <c r="D182" s="23"/>
      <c r="E182" s="23"/>
      <c r="F182" s="23"/>
      <c r="G182" s="23"/>
      <c r="H182" s="66"/>
      <c r="I182" s="64" t="s">
        <v>211</v>
      </c>
      <c r="J182" s="8"/>
      <c r="K182" s="8"/>
      <c r="L182" s="8"/>
      <c r="M182" s="8"/>
      <c r="N182" s="5" t="s">
        <v>519</v>
      </c>
      <c r="O182" s="5">
        <v>4</v>
      </c>
      <c r="P182" s="76"/>
      <c r="Q182" s="77"/>
      <c r="R182" s="75"/>
      <c r="S182" s="76"/>
      <c r="T182" s="74"/>
    </row>
    <row r="184" spans="1:20" ht="77.25" customHeight="1" x14ac:dyDescent="0.25">
      <c r="H184" s="111" t="s">
        <v>521</v>
      </c>
      <c r="I184" s="112"/>
      <c r="J184" s="82"/>
      <c r="K184" s="82"/>
      <c r="L184" s="82"/>
      <c r="M184" s="82"/>
      <c r="N184" s="81"/>
      <c r="O184" s="81"/>
      <c r="P184" s="83" t="s">
        <v>522</v>
      </c>
    </row>
    <row r="185" spans="1:20" ht="75.75" customHeight="1" x14ac:dyDescent="0.25">
      <c r="H185" s="113" t="s">
        <v>523</v>
      </c>
      <c r="I185" s="114"/>
      <c r="J185" s="82"/>
      <c r="K185" s="82"/>
      <c r="L185" s="82"/>
      <c r="M185" s="82"/>
      <c r="N185" s="81"/>
      <c r="O185" s="81"/>
      <c r="P185" s="84" t="s">
        <v>524</v>
      </c>
    </row>
    <row r="186" spans="1:20" ht="65.25" customHeight="1" x14ac:dyDescent="0.25">
      <c r="H186" s="81"/>
      <c r="I186" s="81"/>
      <c r="J186" s="81"/>
      <c r="K186" s="81"/>
      <c r="L186" s="81"/>
      <c r="M186" s="81"/>
      <c r="N186" s="81"/>
      <c r="O186" s="81"/>
      <c r="P186" s="85" t="s">
        <v>525</v>
      </c>
    </row>
  </sheetData>
  <sheetProtection algorithmName="SHA-512" hashValue="VryEr8E1hIZrC9i9pnQDm4G6r45Khw6faBLhAtE+evNdq/usaBSAAUKCchVT0JV5y05KvygzXXYdlyO7zTixgw==" saltValue="KO4ElgHc/umyxSbyryyHqg==" spinCount="100000" sheet="1" objects="1" scenarios="1"/>
  <sortState ref="A3:R190">
    <sortCondition ref="H70"/>
  </sortState>
  <mergeCells count="2">
    <mergeCell ref="H184:I184"/>
    <mergeCell ref="H185:I185"/>
  </mergeCells>
  <conditionalFormatting sqref="Q177:Q182 Q2:Q175">
    <cfRule type="expression" dxfId="44" priority="49">
      <formula>LEN(TRIM(Q2))=0</formula>
    </cfRule>
    <cfRule type="cellIs" dxfId="43" priority="50" operator="between">
      <formula>50.9</formula>
      <formula>0</formula>
    </cfRule>
    <cfRule type="cellIs" dxfId="42" priority="51" operator="greaterThanOrEqual">
      <formula>90</formula>
    </cfRule>
  </conditionalFormatting>
  <conditionalFormatting sqref="Q174">
    <cfRule type="expression" dxfId="41" priority="46">
      <formula>LEN(TRIM(Q174))=0</formula>
    </cfRule>
    <cfRule type="cellIs" dxfId="40" priority="47" operator="between">
      <formula>50.9</formula>
      <formula>0</formula>
    </cfRule>
    <cfRule type="cellIs" dxfId="39" priority="48" operator="greaterThanOrEqual">
      <formula>90</formula>
    </cfRule>
  </conditionalFormatting>
  <conditionalFormatting sqref="Q180:Q182">
    <cfRule type="expression" dxfId="38" priority="43">
      <formula>LEN(TRIM(Q180))=0</formula>
    </cfRule>
    <cfRule type="cellIs" dxfId="37" priority="44" operator="between">
      <formula>50.9</formula>
      <formula>0</formula>
    </cfRule>
    <cfRule type="cellIs" dxfId="36" priority="45" operator="greaterThanOrEqual">
      <formula>90</formula>
    </cfRule>
  </conditionalFormatting>
  <conditionalFormatting sqref="S181:S182">
    <cfRule type="expression" dxfId="35" priority="40">
      <formula>LEN(TRIM(S181))=0</formula>
    </cfRule>
    <cfRule type="cellIs" dxfId="34" priority="41" operator="between">
      <formula>50.9</formula>
      <formula>0</formula>
    </cfRule>
    <cfRule type="cellIs" dxfId="33" priority="42" operator="greaterThanOrEqual">
      <formula>90</formula>
    </cfRule>
  </conditionalFormatting>
  <conditionalFormatting sqref="Q63">
    <cfRule type="expression" dxfId="32" priority="28">
      <formula>LEN(TRIM(Q63))=0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Q73:Q74">
    <cfRule type="expression" dxfId="29" priority="25">
      <formula>LEN(TRIM(Q73))=0</formula>
    </cfRule>
    <cfRule type="cellIs" dxfId="28" priority="26" operator="between">
      <formula>50.9</formula>
      <formula>0</formula>
    </cfRule>
    <cfRule type="cellIs" dxfId="27" priority="27" operator="greaterThanOrEqual">
      <formula>90</formula>
    </cfRule>
  </conditionalFormatting>
  <conditionalFormatting sqref="S2:S182">
    <cfRule type="expression" dxfId="26" priority="91">
      <formula>LEN(TRIM(S2))=0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R176:R179">
    <cfRule type="expression" dxfId="23" priority="19">
      <formula>LEN(TRIM(R176))=0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R175">
    <cfRule type="expression" dxfId="20" priority="16">
      <formula>LEN(TRIM(R175))=0</formula>
    </cfRule>
    <cfRule type="cellIs" dxfId="19" priority="17" operator="between">
      <formula>50.9</formula>
      <formula>0</formula>
    </cfRule>
    <cfRule type="cellIs" dxfId="18" priority="18" operator="greaterThanOrEqual">
      <formula>90</formula>
    </cfRule>
  </conditionalFormatting>
  <conditionalFormatting sqref="R180:R182">
    <cfRule type="expression" dxfId="17" priority="13">
      <formula>LEN(TRIM(R180))=0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R64">
    <cfRule type="expression" dxfId="14" priority="10">
      <formula>LEN(TRIM(R64))=0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R74:R75">
    <cfRule type="expression" dxfId="11" priority="7">
      <formula>LEN(TRIM(R74))=0</formula>
    </cfRule>
    <cfRule type="cellIs" dxfId="10" priority="8" operator="between">
      <formula>50.9</formula>
      <formula>0</formula>
    </cfRule>
    <cfRule type="cellIs" dxfId="9" priority="9" operator="greaterThanOrEqual">
      <formula>90</formula>
    </cfRule>
  </conditionalFormatting>
  <conditionalFormatting sqref="R2:R182">
    <cfRule type="expression" dxfId="8" priority="22">
      <formula>LEN(TRIM(R2))=0</formula>
    </cfRule>
    <cfRule type="cellIs" dxfId="7" priority="23" operator="between">
      <formula>50.9</formula>
      <formula>0</formula>
    </cfRule>
    <cfRule type="cellIs" dxfId="6" priority="24" operator="greaterThanOrEqual">
      <formula>90</formula>
    </cfRule>
  </conditionalFormatting>
  <conditionalFormatting sqref="P181:P182">
    <cfRule type="expression" dxfId="5" priority="1">
      <formula>LEN(TRIM(P181))=0</formula>
    </cfRule>
    <cfRule type="cellIs" dxfId="4" priority="2" operator="between">
      <formula>50.9</formula>
      <formula>0</formula>
    </cfRule>
    <cfRule type="cellIs" dxfId="3" priority="3" operator="greaterThanOrEqual">
      <formula>90</formula>
    </cfRule>
  </conditionalFormatting>
  <conditionalFormatting sqref="P2:P182">
    <cfRule type="expression" dxfId="2" priority="4">
      <formula>LEN(TRIM(P2))=0</formula>
    </cfRule>
    <cfRule type="cellIs" dxfId="1" priority="5" operator="between">
      <formula>50.9</formula>
      <formula>0</formula>
    </cfRule>
    <cfRule type="cellIs" dxfId="0" priority="6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Cherrymar Reyes</dc:creator>
  <cp:lastModifiedBy>Carolina Hincapie</cp:lastModifiedBy>
  <cp:revision>7</cp:revision>
  <cp:lastPrinted>2016-06-17T01:20:03Z</cp:lastPrinted>
  <dcterms:created xsi:type="dcterms:W3CDTF">2016-03-09T20:06:32Z</dcterms:created>
  <dcterms:modified xsi:type="dcterms:W3CDTF">2019-03-15T21:29:58Z</dcterms:modified>
  <dc:language>fr-FR</dc:language>
</cp:coreProperties>
</file>